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-9\prata-excel-med-oss-06\Prata Excel med oss\"/>
    </mc:Choice>
  </mc:AlternateContent>
  <xr:revisionPtr revIDLastSave="0" documentId="13_ncr:1_{F3963AB8-B114-4D3D-B23B-405257DE8CDE}" xr6:coauthVersionLast="47" xr6:coauthVersionMax="47" xr10:uidLastSave="{00000000-0000-0000-0000-000000000000}"/>
  <bookViews>
    <workbookView xWindow="-96" yWindow="0" windowWidth="23232" windowHeight="25296" activeTab="4" xr2:uid="{00000000-000D-0000-FFFF-FFFF00000000}"/>
  </bookViews>
  <sheets>
    <sheet name="#1" sheetId="3" r:id="rId1"/>
    <sheet name="#2 LOOKUP" sheetId="4" r:id="rId2"/>
    <sheet name="El" sheetId="2" r:id="rId3"/>
    <sheet name="körjournal" sheetId="5" r:id="rId4"/>
    <sheet name="#3 Filter" sheetId="7" r:id="rId5"/>
  </sheets>
  <definedNames>
    <definedName name="_xlnm._FilterDatabase" localSheetId="0" hidden="1">'#1'!$A$3:$J$34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 a="1"/>
  <c r="F4" i="7" s="1"/>
  <c r="F4" i="5" a="1"/>
  <c r="F4" i="5" s="1"/>
  <c r="AJ1" i="3" a="1"/>
  <c r="AJ1" i="3" s="1"/>
  <c r="AB59" i="3" l="1" a="1"/>
  <c r="AB59" i="3" s="1"/>
  <c r="X59" i="3" a="1"/>
  <c r="X59" i="3" s="1"/>
  <c r="W59" i="3" a="1"/>
  <c r="W59" i="3" s="1"/>
  <c r="V59" i="3" a="1"/>
  <c r="V59" i="3" s="1"/>
  <c r="V56" i="3" a="1"/>
  <c r="V56" i="3" s="1"/>
  <c r="L53" i="3" a="1"/>
  <c r="L53" i="3" s="1"/>
  <c r="P48" i="3" a="1"/>
  <c r="P48" i="3" s="1"/>
  <c r="L48" i="3" a="1"/>
  <c r="L48" i="3" s="1"/>
  <c r="AG47" i="3" a="1"/>
  <c r="AG47" i="3" s="1"/>
  <c r="V47" i="3" a="1"/>
  <c r="V47" i="3" s="1"/>
  <c r="A47" i="3" a="1"/>
  <c r="A47" i="3" s="1"/>
  <c r="J34" i="3"/>
  <c r="AI33" i="3" a="1"/>
  <c r="AI33" i="3" s="1"/>
  <c r="V33" i="3" a="1"/>
  <c r="V33" i="3" s="1"/>
  <c r="V34" i="3" s="1" a="1"/>
  <c r="V34" i="3" s="1"/>
  <c r="J33" i="3"/>
  <c r="J32" i="3"/>
  <c r="J31" i="3"/>
  <c r="AI30" i="3" a="1"/>
  <c r="AI30" i="3" s="1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A48" i="3" s="1" a="1"/>
  <c r="A48" i="3" s="1"/>
  <c r="J16" i="3"/>
  <c r="J15" i="3"/>
  <c r="J14" i="3"/>
  <c r="J13" i="3"/>
  <c r="J12" i="3"/>
  <c r="J11" i="3"/>
  <c r="J10" i="3"/>
  <c r="J9" i="3"/>
  <c r="J8" i="3"/>
  <c r="J7" i="3"/>
  <c r="J6" i="3"/>
  <c r="J5" i="3"/>
  <c r="J4" i="3"/>
  <c r="W34" i="3" l="1" a="1"/>
  <c r="W34" i="3" s="1"/>
  <c r="Y34" i="3" a="1"/>
  <c r="Y34" i="3" s="1"/>
  <c r="X34" i="3" a="1"/>
  <c r="X34" i="3" s="1"/>
  <c r="Z34" i="3" a="1"/>
  <c r="Z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B17389B7-8C66-45F7-BF26-12B15B3E5ACF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76AB70D2-0311-4413-B2CC-6BF51AFFA1DB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<sst xmlns="http://schemas.openxmlformats.org/spreadsheetml/2006/main" count="364" uniqueCount="180">
  <si>
    <t>Rakapparat</t>
  </si>
  <si>
    <t>Plattång</t>
  </si>
  <si>
    <t>Mobilladdare</t>
  </si>
  <si>
    <t>Brödrost</t>
  </si>
  <si>
    <t>Adventsljusstake</t>
  </si>
  <si>
    <t>Elvisp</t>
  </si>
  <si>
    <t>Symaskin</t>
  </si>
  <si>
    <t>Datorladdare</t>
  </si>
  <si>
    <t>Mikrovågsugn</t>
  </si>
  <si>
    <t>Lågenergilampa</t>
  </si>
  <si>
    <t>Vattenkokare</t>
  </si>
  <si>
    <t>Dammsugare</t>
  </si>
  <si>
    <t>Kylskåp</t>
  </si>
  <si>
    <t>Tv</t>
  </si>
  <si>
    <t>Strykjärn</t>
  </si>
  <si>
    <t>Hårtork</t>
  </si>
  <si>
    <t>Frys</t>
  </si>
  <si>
    <t>Ugn</t>
  </si>
  <si>
    <t>Glödlampa</t>
  </si>
  <si>
    <t>Tvättmaskin</t>
  </si>
  <si>
    <t>Spelkonsoll</t>
  </si>
  <si>
    <t>Dusch</t>
  </si>
  <si>
    <t>Motor- och kupévärmare</t>
  </si>
  <si>
    <t>Induktionshäll</t>
  </si>
  <si>
    <t>Infravärme på balkong</t>
  </si>
  <si>
    <t>Torktumlare</t>
  </si>
  <si>
    <t>Bastu</t>
  </si>
  <si>
    <t>Pris / kWh i öre</t>
  </si>
  <si>
    <t>Förbrukning kWh</t>
  </si>
  <si>
    <t>Tid - minuter</t>
  </si>
  <si>
    <t>Apparat</t>
  </si>
  <si>
    <t>https://www.aftonbladet.se/nyheter/a/JQWavb/sa-mycket-kostar-det-att-anvanda-dina-hushallsapparater</t>
  </si>
  <si>
    <t>Active Directory</t>
  </si>
  <si>
    <t>Human Resources</t>
  </si>
  <si>
    <t>Inköp/Sourcing</t>
  </si>
  <si>
    <t>E-learning, certifikat, …</t>
  </si>
  <si>
    <r>
      <t>Account Enabled</t>
    </r>
    <r>
      <rPr>
        <b/>
        <sz val="9"/>
        <color theme="1"/>
        <rFont val="Calibri"/>
        <family val="2"/>
        <scheme val="minor"/>
      </rPr>
      <t xml:space="preserve"> </t>
    </r>
  </si>
  <si>
    <r>
      <t>AccountType</t>
    </r>
    <r>
      <rPr>
        <b/>
        <sz val="9"/>
        <color theme="1"/>
        <rFont val="Calibri"/>
        <family val="2"/>
        <scheme val="minor"/>
      </rPr>
      <t xml:space="preserve"> </t>
    </r>
  </si>
  <si>
    <t>Manager</t>
  </si>
  <si>
    <r>
      <t>Last Sign In</t>
    </r>
    <r>
      <rPr>
        <b/>
        <sz val="9"/>
        <color theme="1"/>
        <rFont val="Calibri"/>
        <family val="2"/>
        <scheme val="minor"/>
      </rPr>
      <t xml:space="preserve"> </t>
    </r>
  </si>
  <si>
    <r>
      <t>Licenses</t>
    </r>
    <r>
      <rPr>
        <b/>
        <sz val="9"/>
        <color theme="1"/>
        <rFont val="Calibri"/>
        <family val="2"/>
        <scheme val="minor"/>
      </rPr>
      <t xml:space="preserve"> </t>
    </r>
  </si>
  <si>
    <r>
      <t>Name</t>
    </r>
    <r>
      <rPr>
        <b/>
        <sz val="9"/>
        <color theme="1"/>
        <rFont val="Calibri"/>
        <family val="2"/>
        <scheme val="minor"/>
      </rPr>
      <t xml:space="preserve"> </t>
    </r>
  </si>
  <si>
    <t>Phone</t>
  </si>
  <si>
    <r>
      <t>End Date</t>
    </r>
    <r>
      <rPr>
        <b/>
        <sz val="9"/>
        <color theme="1"/>
        <rFont val="Calibri"/>
        <family val="2"/>
        <scheme val="minor"/>
      </rPr>
      <t xml:space="preserve"> </t>
    </r>
  </si>
  <si>
    <r>
      <t>User Principal Name/UPN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</si>
  <si>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User Type </t>
  </si>
  <si>
    <t>Mejl</t>
  </si>
  <si>
    <t>Namn</t>
  </si>
  <si>
    <t>Tom</t>
  </si>
  <si>
    <t>Name</t>
  </si>
  <si>
    <t>Company</t>
  </si>
  <si>
    <t>End date</t>
  </si>
  <si>
    <t>Email</t>
  </si>
  <si>
    <t>E-post</t>
  </si>
  <si>
    <t>Omfattning</t>
  </si>
  <si>
    <t>BCA</t>
  </si>
  <si>
    <t>Charlie</t>
  </si>
  <si>
    <t>¤</t>
  </si>
  <si>
    <t>M365-E3-Bundle</t>
  </si>
  <si>
    <t>Anna-Maria</t>
  </si>
  <si>
    <t>anna-maria@control.se</t>
  </si>
  <si>
    <t>Anna Maria</t>
  </si>
  <si>
    <t>Adhemar</t>
  </si>
  <si>
    <t>ACME Kit</t>
  </si>
  <si>
    <t>adhemar@control.se</t>
  </si>
  <si>
    <t>Mejl till alla</t>
  </si>
  <si>
    <t>Olivia</t>
  </si>
  <si>
    <t>Orvar</t>
  </si>
  <si>
    <t>orvar@control.se</t>
  </si>
  <si>
    <t>Allan</t>
  </si>
  <si>
    <t>allan@control.se</t>
  </si>
  <si>
    <t>Fortsättningsutbildning för anställda</t>
  </si>
  <si>
    <t>Maritza</t>
  </si>
  <si>
    <t>marita@control.se</t>
  </si>
  <si>
    <t>Marita</t>
  </si>
  <si>
    <t>Anna</t>
  </si>
  <si>
    <t>anna@control.se</t>
  </si>
  <si>
    <t>2b</t>
  </si>
  <si>
    <t>Vilka har slutat, slutbetyg?</t>
  </si>
  <si>
    <t>Elise</t>
  </si>
  <si>
    <t>Carol</t>
  </si>
  <si>
    <t>carol@control.se</t>
  </si>
  <si>
    <t>Kellie</t>
  </si>
  <si>
    <t>kelly@control.se</t>
  </si>
  <si>
    <t>2c</t>
  </si>
  <si>
    <t>Finns ej heller i AD?</t>
  </si>
  <si>
    <t>ADM</t>
  </si>
  <si>
    <t>Lilies</t>
  </si>
  <si>
    <t>lilies@control.se</t>
  </si>
  <si>
    <t>chandra@control.se</t>
  </si>
  <si>
    <t>Chandra</t>
  </si>
  <si>
    <t>Bjarte</t>
  </si>
  <si>
    <t>bjarte@control.se</t>
  </si>
  <si>
    <t>Anställd men ej introutbildning</t>
  </si>
  <si>
    <t>AOS</t>
  </si>
  <si>
    <t>Heiner</t>
  </si>
  <si>
    <t>heiner@control.se</t>
  </si>
  <si>
    <t>katie@control.se</t>
  </si>
  <si>
    <t>Katie</t>
  </si>
  <si>
    <t>Anställd men ej rätt namn i AD?</t>
  </si>
  <si>
    <t>Gregory</t>
  </si>
  <si>
    <t>gregory@control.se</t>
  </si>
  <si>
    <t>Extern ej i AD?</t>
  </si>
  <si>
    <t>Roman</t>
  </si>
  <si>
    <t>roman@control.se</t>
  </si>
  <si>
    <t>cesar@control.se</t>
  </si>
  <si>
    <t>Cesar</t>
  </si>
  <si>
    <t>Ej i HR eller inköp men i AD (student, volontär, sommarjobbare, …)</t>
  </si>
  <si>
    <t>Maria</t>
  </si>
  <si>
    <t>Fedya</t>
  </si>
  <si>
    <t>fedya@control.se</t>
  </si>
  <si>
    <t>falk@control.se</t>
  </si>
  <si>
    <t>Falk</t>
  </si>
  <si>
    <t>Påloggad efter att ha slutat?</t>
  </si>
  <si>
    <t>Kornelia</t>
  </si>
  <si>
    <t>kornelia@control.se</t>
  </si>
  <si>
    <t>Har inte loggat på?</t>
  </si>
  <si>
    <t>Corrie</t>
  </si>
  <si>
    <t>corrie@control.se</t>
  </si>
  <si>
    <t>8b</t>
  </si>
  <si>
    <t>Välj kolumner till tabellen</t>
  </si>
  <si>
    <t>Lindsey</t>
  </si>
  <si>
    <t>lindsey@control.se</t>
  </si>
  <si>
    <t>Användare per ledare</t>
  </si>
  <si>
    <t>Leisel</t>
  </si>
  <si>
    <t>leisel@control.se</t>
  </si>
  <si>
    <t>Barbi</t>
  </si>
  <si>
    <t>barbi@control.se</t>
  </si>
  <si>
    <t>cornelia@control.se</t>
  </si>
  <si>
    <t>Lan</t>
  </si>
  <si>
    <t>lan@control.se</t>
  </si>
  <si>
    <t>Bertram</t>
  </si>
  <si>
    <t>bertram@control.se</t>
  </si>
  <si>
    <t>Rogelio</t>
  </si>
  <si>
    <t>rogelio@control.se</t>
  </si>
  <si>
    <t>M365-F3-Bundle</t>
  </si>
  <si>
    <t>Roberta</t>
  </si>
  <si>
    <t>roberta@control.se</t>
  </si>
  <si>
    <t>Otto</t>
  </si>
  <si>
    <t>otto@control.se</t>
  </si>
  <si>
    <t>Kelly</t>
  </si>
  <si>
    <t>2c Neither in AD</t>
  </si>
  <si>
    <t>Alain</t>
  </si>
  <si>
    <t>alain@control.se</t>
  </si>
  <si>
    <t>Output</t>
  </si>
  <si>
    <t>9 Användare per ledare</t>
  </si>
  <si>
    <t>1 Mejl till alla</t>
  </si>
  <si>
    <t>Cecilia</t>
  </si>
  <si>
    <t>cecilia@control.se</t>
  </si>
  <si>
    <t>6 Ej i HR men i AD</t>
  </si>
  <si>
    <t>3 Anställd men ej introutbildning</t>
  </si>
  <si>
    <t>5 Extern ej i AD?</t>
  </si>
  <si>
    <t>2b Slutbetyg</t>
  </si>
  <si>
    <t>2 Fortsättningsutbildning</t>
  </si>
  <si>
    <t>4 Anställd men ej rätt namn i AD?</t>
  </si>
  <si>
    <t>7 Påloggad efter att ha slutat?</t>
  </si>
  <si>
    <t>8 Har inte loggat på?</t>
  </si>
  <si>
    <t>VLOOKUP</t>
  </si>
  <si>
    <t>XLOOKUP</t>
  </si>
  <si>
    <t>LOOKUP</t>
  </si>
  <si>
    <t>MATCH</t>
  </si>
  <si>
    <t>XMATCH</t>
  </si>
  <si>
    <t>Bil</t>
  </si>
  <si>
    <t>slut km</t>
  </si>
  <si>
    <t>km</t>
  </si>
  <si>
    <t>Projekt</t>
  </si>
  <si>
    <t>Timmar</t>
  </si>
  <si>
    <t>Text</t>
  </si>
  <si>
    <t>Alpha</t>
  </si>
  <si>
    <t>Bravo</t>
  </si>
  <si>
    <t>Modellbygge</t>
  </si>
  <si>
    <t>Train the Trainor</t>
  </si>
  <si>
    <t>Leverans</t>
  </si>
  <si>
    <t>Utbildning</t>
  </si>
  <si>
    <t>LET, FILTER, INDEX</t>
  </si>
  <si>
    <t>INDEX</t>
  </si>
  <si>
    <t>BIL 001</t>
  </si>
  <si>
    <t>Hitta 1, hitta flera med filter</t>
  </si>
  <si>
    <t>Kombinera projekt med text</t>
  </si>
  <si>
    <t>Körtimmar sedan senaste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</si>
</sst>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yyyy/mm/dd\ hh:mm;yyyy/mm/dd\ hh:mm;;"/>
    <numFmt numFmtId="166" formatCode="#,##0.00;\-#,##0.00;"/>
    <numFmt numFmtId="167" formatCode="&quot;Ej påloggad D-&quot;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4" tint="-0.249977111117893"/>
      <name val="Calibri"/>
      <family val="2"/>
      <scheme val="minor"/>
    </font>
    <font>
      <b/>
      <strike/>
      <sz val="11"/>
      <color rgb="FFFA7D00"/>
      <name val="Calibri"/>
      <family val="2"/>
      <scheme val="minor"/>
    </font>
    <font>
      <sz val="12"/>
      <color rgb="FF555555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1" fillId="5" borderId="5" applyNumberFormat="0" applyFont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1" applyAlignment="1"/>
    <xf numFmtId="164" fontId="0" fillId="0" borderId="0" xfId="0" applyNumberFormat="1"/>
    <xf numFmtId="14" fontId="0" fillId="0" borderId="0" xfId="0" applyNumberFormat="1"/>
    <xf numFmtId="0" fontId="2" fillId="0" borderId="1" xfId="1"/>
    <xf numFmtId="9" fontId="0" fillId="0" borderId="0" xfId="0" applyNumberFormat="1"/>
    <xf numFmtId="0" fontId="6" fillId="4" borderId="4" xfId="5"/>
    <xf numFmtId="0" fontId="7" fillId="0" borderId="0" xfId="7" applyAlignment="1">
      <alignment horizontal="right"/>
    </xf>
    <xf numFmtId="0" fontId="9" fillId="0" borderId="0" xfId="8"/>
    <xf numFmtId="0" fontId="7" fillId="0" borderId="0" xfId="7"/>
    <xf numFmtId="9" fontId="5" fillId="3" borderId="3" xfId="4" applyNumberFormat="1"/>
    <xf numFmtId="0" fontId="3" fillId="0" borderId="2" xfId="2"/>
    <xf numFmtId="14" fontId="0" fillId="5" borderId="5" xfId="6" applyNumberFormat="1" applyFont="1"/>
    <xf numFmtId="0" fontId="5" fillId="3" borderId="3" xfId="4"/>
    <xf numFmtId="14" fontId="0" fillId="5" borderId="5" xfId="6" applyNumberFormat="1" applyFont="1" applyAlignment="1">
      <alignment horizontal="right"/>
    </xf>
    <xf numFmtId="0" fontId="5" fillId="3" borderId="3" xfId="4" applyAlignmen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0" fontId="0" fillId="5" borderId="5" xfId="6" applyFont="1"/>
    <xf numFmtId="165" fontId="5" fillId="3" borderId="3" xfId="4" applyNumberFormat="1"/>
    <xf numFmtId="165" fontId="0" fillId="0" borderId="0" xfId="0" applyNumberFormat="1"/>
    <xf numFmtId="166" fontId="5" fillId="3" borderId="3" xfId="4" applyNumberFormat="1"/>
    <xf numFmtId="166" fontId="0" fillId="0" borderId="0" xfId="0" applyNumberFormat="1"/>
    <xf numFmtId="167" fontId="4" fillId="2" borderId="3" xfId="3" applyNumberFormat="1"/>
    <xf numFmtId="0" fontId="11" fillId="0" borderId="0" xfId="7" applyFont="1"/>
    <xf numFmtId="0" fontId="7" fillId="5" borderId="5" xfId="6" applyFont="1"/>
    <xf numFmtId="0" fontId="7" fillId="5" borderId="5" xfId="6" applyFont="1" applyAlignment="1">
      <alignment horizontal="right"/>
    </xf>
    <xf numFmtId="0" fontId="1" fillId="5" borderId="5" xfId="6" applyFont="1"/>
    <xf numFmtId="0" fontId="0" fillId="0" borderId="0" xfId="0" applyAlignment="1">
      <alignment vertical="top" wrapText="1"/>
    </xf>
    <xf numFmtId="0" fontId="12" fillId="0" borderId="6" xfId="0" applyFont="1" applyBorder="1"/>
    <xf numFmtId="0" fontId="12" fillId="0" borderId="0" xfId="0" applyFont="1"/>
    <xf numFmtId="0" fontId="16" fillId="0" borderId="0" xfId="0" applyFont="1"/>
    <xf numFmtId="0" fontId="17" fillId="0" borderId="0" xfId="0" applyFont="1"/>
    <xf numFmtId="0" fontId="18" fillId="3" borderId="3" xfId="4" applyFont="1"/>
    <xf numFmtId="0" fontId="19" fillId="0" borderId="0" xfId="0" applyFont="1" applyAlignment="1">
      <alignment vertical="center"/>
    </xf>
  </cellXfs>
  <cellStyles count="9">
    <cellStyle name="Calculation" xfId="4" builtinId="22"/>
    <cellStyle name="Check Cell" xfId="5" builtinId="23"/>
    <cellStyle name="Explanatory Text" xfId="7" builtinId="53"/>
    <cellStyle name="Heading 1" xfId="1" builtinId="16"/>
    <cellStyle name="Heading 2" xfId="2" builtinId="17"/>
    <cellStyle name="Hyperlink" xfId="8" builtinId="8"/>
    <cellStyle name="Input" xfId="3" builtinId="20"/>
    <cellStyle name="Normal" xfId="0" builtinId="0"/>
    <cellStyle name="Note" xfId="6" builtinId="1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13" formatCode="0%"/>
    </dxf>
    <dxf>
      <numFmt numFmtId="0" formatCode="General"/>
    </dxf>
    <dxf>
      <numFmt numFmtId="19" formatCode="yyyy/mm/dd"/>
    </dxf>
    <dxf>
      <numFmt numFmtId="19" formatCode="yyyy/mm/dd"/>
    </dxf>
    <dxf>
      <numFmt numFmtId="164" formatCode="yyyy/mm/dd\ hh:mm;@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56804-E576-4866-A481-BE0BF8BA963C}" name="HR" displayName="HR" ref="L3:N20" totalsRowShown="0">
  <autoFilter ref="L3:N20" xr:uid="{00000000-0009-0000-0100-000001000000}"/>
  <tableColumns count="3">
    <tableColumn id="1" xr3:uid="{A1B4054F-4FBA-45C5-A9EC-95A9979A3DD4}" name="Mejl"/>
    <tableColumn id="2" xr3:uid="{0647EE73-D871-4433-83AE-1FC07D702720}" name="Namn"/>
    <tableColumn id="3" xr3:uid="{BC48EC81-E6F9-40C9-BAD6-42448B814845}" name="Tom" dataDxfId="2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B40D9-455B-4869-A608-0F4325318FED}" name="AD" displayName="AD" ref="A3:J34" totalsRowShown="0">
  <autoFilter ref="A3:J34" xr:uid="{00000000-0009-0000-0100-000002000000}"/>
  <tableColumns count="10">
    <tableColumn id="1" xr3:uid="{F43D4423-F6B6-4C9C-9F87-06BACCD333D3}" name="Account Enabled "/>
    <tableColumn id="2" xr3:uid="{B06511D1-6855-4E2C-B8B9-A68A12D48DC8}" name="AccountType "/>
    <tableColumn id="3" xr3:uid="{21925E58-C8DB-43FE-9803-89261965D9FC}" name="Manager" dataDxfId="19"/>
    <tableColumn id="4" xr3:uid="{AB333BB2-A779-4D30-A2C7-2FEE1A0455FC}" name="Last Sign In " dataDxfId="18"/>
    <tableColumn id="5" xr3:uid="{3D006EE4-A8F9-4973-A0CB-041D76C3744B}" name="Licenses "/>
    <tableColumn id="6" xr3:uid="{1486B1E3-6B0B-4920-AF0D-8400EBD58060}" name="Name "/>
    <tableColumn id="7" xr3:uid="{FD77836D-080D-4D82-AE5C-D7DE67968969}" name="Phone" dataDxfId="17"/>
    <tableColumn id="8" xr3:uid="{ED426B8E-2B19-4FCD-B87E-CA85AF53530D}" name="End Date " dataDxfId="16"/>
    <tableColumn id="9" xr3:uid="{E5635B57-24EA-43C2-8D15-4F6BF92681D8}" name="User Principal Name/UPN "/>
    <tableColumn id="10" xr3:uid="{553CE6A1-9969-4582-9DEF-C12F4A3E3B10}" name="User Type " dataDxfId="15">
      <calculatedColumnFormula>_xlfn.XMATCH(AD[[#This Row],[User Principal Name/UPN ]],Table4[E-post])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77D7A1-812C-45C5-9502-0C606B4CBA72}" name="Table3" displayName="Table3" ref="P3:S8" totalsRowShown="0">
  <autoFilter ref="P3:S8" xr:uid="{00000000-0009-0000-0100-000003000000}"/>
  <tableColumns count="4">
    <tableColumn id="1" xr3:uid="{8A55BE85-337A-4055-893D-D1C98DA19109}" name="Name"/>
    <tableColumn id="2" xr3:uid="{B88A6BB7-0FC9-4B9F-938E-0E8FF2765C73}" name="Company"/>
    <tableColumn id="3" xr3:uid="{AC2FAE99-73D6-4123-BD35-2A92B29637C8}" name="End date"/>
    <tableColumn id="4" xr3:uid="{48656626-1C65-4CAB-BF12-F74DCF9708DC}" name="Email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A1507B-BCC0-4BE4-9151-00661EF44B9D}" name="Table4" displayName="Table4" ref="U3:V24" totalsRowShown="0">
  <autoFilter ref="U3:V24" xr:uid="{00000000-0009-0000-0100-000004000000}"/>
  <tableColumns count="2">
    <tableColumn id="1" xr3:uid="{C8F9DF4E-9263-49BE-8C4E-C745EB04F9EE}" name="E-post"/>
    <tableColumn id="2" xr3:uid="{F135F3FD-ADAF-4845-83DB-59849F76EB77}" name="Omfattning" dataDxfId="14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27E001-84CE-46EB-B8A4-4F4ACB026337}" name="Table5" displayName="Table5" ref="A6:F11" totalsRowShown="0" dataDxfId="13">
  <autoFilter ref="A6:F11" xr:uid="{5327E001-84CE-46EB-B8A4-4F4ACB026337}"/>
  <tableColumns count="6">
    <tableColumn id="6" xr3:uid="{08FBB793-BD27-4ACD-80BA-39F9CF72618F}" name="Projekt" dataDxfId="12"/>
    <tableColumn id="8" xr3:uid="{EF77A0C4-6B43-493C-B667-6BAA911852EA}" name="Text" dataDxfId="11"/>
    <tableColumn id="7" xr3:uid="{1D235EB0-3BA5-43A5-809B-D5CF621A2A47}" name="Timmar" dataDxfId="10"/>
    <tableColumn id="1" xr3:uid="{87EA46DC-BA39-4CB1-A4B7-CEC6456CE91F}" name="Bil" dataDxfId="9"/>
    <tableColumn id="3" xr3:uid="{3E473757-9C1A-4BA3-8435-384E69C487DF}" name="slut km" dataDxfId="8"/>
    <tableColumn id="4" xr3:uid="{AA6D4E45-D807-480A-B1B5-352A77A64F7D}" name="km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E76C42-5796-43F2-ABD6-C0481197251D}" name="Table57" displayName="Table57" ref="A6:F11" totalsRowShown="0" dataDxfId="6">
  <autoFilter ref="A6:F11" xr:uid="{5327E001-84CE-46EB-B8A4-4F4ACB026337}"/>
  <tableColumns count="6">
    <tableColumn id="6" xr3:uid="{5E9552D1-A8F3-462C-A172-FD11BA6AA327}" name="Projekt" dataDxfId="5"/>
    <tableColumn id="8" xr3:uid="{CB6E170A-4390-4A36-A997-A76D987F48A1}" name="Text" dataDxfId="4"/>
    <tableColumn id="7" xr3:uid="{BA46E533-DA27-4997-B455-AC902AD2E597}" name="Timmar" dataDxfId="3"/>
    <tableColumn id="1" xr3:uid="{E5987EED-F5A6-4C01-89A2-F47EDB853563}" name="Bil" dataDxfId="2"/>
    <tableColumn id="3" xr3:uid="{FD71B885-D32F-4F7F-A211-5AE8AA22733F}" name="slut km" dataDxfId="1"/>
    <tableColumn id="4" xr3:uid="{BDDFD3B4-4B30-4EDB-9504-1E07EAD0AEE4}" name="k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anna-maria@control.se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3CDC-B92B-432C-92E6-04FBD00C19B0}">
  <dimension ref="A1:AJ8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4.6640625" customWidth="1"/>
    <col min="2" max="2" width="12.109375" customWidth="1"/>
    <col min="3" max="3" width="15.44140625" customWidth="1"/>
    <col min="4" max="4" width="17" style="2" customWidth="1"/>
    <col min="5" max="5" width="21.21875" customWidth="1"/>
    <col min="6" max="6" width="13.44140625" bestFit="1" customWidth="1"/>
    <col min="7" max="7" width="8.6640625" style="3" bestFit="1" customWidth="1"/>
    <col min="8" max="8" width="13.5546875" style="3" customWidth="1"/>
    <col min="9" max="9" width="21.5546875" bestFit="1" customWidth="1"/>
    <col min="10" max="10" width="10.109375" customWidth="1"/>
    <col min="12" max="12" width="20.5546875" bestFit="1" customWidth="1"/>
    <col min="13" max="13" width="10.44140625" customWidth="1"/>
    <col min="14" max="14" width="11.77734375" style="3" customWidth="1"/>
    <col min="16" max="18" width="10.44140625" customWidth="1"/>
    <col min="19" max="19" width="20.5546875" customWidth="1"/>
    <col min="21" max="21" width="20.5546875" bestFit="1" customWidth="1"/>
    <col min="22" max="22" width="12.109375" style="5" customWidth="1"/>
    <col min="23" max="23" width="10.33203125" bestFit="1" customWidth="1"/>
    <col min="31" max="31" width="10.33203125" bestFit="1" customWidth="1"/>
  </cols>
  <sheetData>
    <row r="1" spans="1:36" ht="20.399999999999999" thickBot="1" x14ac:dyDescent="0.45">
      <c r="A1" s="1" t="s">
        <v>32</v>
      </c>
      <c r="L1" s="4" t="s">
        <v>33</v>
      </c>
      <c r="P1" s="4" t="s">
        <v>34</v>
      </c>
      <c r="U1" s="4" t="s">
        <v>35</v>
      </c>
      <c r="AJ1" s="9" t="str" cm="1">
        <f t="array" ref="AJ1:AJ3">{"13 oct 2022";"bo.sinander@powerpage.se";".ıI PowerPage"}</f>
        <v>13 oct 2022</v>
      </c>
    </row>
    <row r="2" spans="1:36" ht="15.6" thickTop="1" thickBot="1" x14ac:dyDescent="0.35">
      <c r="AJ2" s="9" t="str">
        <v>bo.sinander@powerpage.se</v>
      </c>
    </row>
    <row r="3" spans="1:36" ht="15.6" thickTop="1" thickBot="1" x14ac:dyDescent="0.35">
      <c r="A3" t="s">
        <v>36</v>
      </c>
      <c r="B3" t="s">
        <v>37</v>
      </c>
      <c r="C3" t="s">
        <v>38</v>
      </c>
      <c r="D3" s="2" t="s">
        <v>39</v>
      </c>
      <c r="E3" t="s">
        <v>40</v>
      </c>
      <c r="F3" t="s">
        <v>41</v>
      </c>
      <c r="G3" s="3" t="s">
        <v>42</v>
      </c>
      <c r="H3" s="3" t="s">
        <v>43</v>
      </c>
      <c r="I3" t="s">
        <v>44</v>
      </c>
      <c r="J3" s="6" t="s">
        <v>45</v>
      </c>
      <c r="L3" t="s">
        <v>46</v>
      </c>
      <c r="M3" t="s">
        <v>47</v>
      </c>
      <c r="N3" s="3" t="s">
        <v>48</v>
      </c>
      <c r="P3" t="s">
        <v>49</v>
      </c>
      <c r="Q3" t="s">
        <v>50</v>
      </c>
      <c r="R3" t="s">
        <v>51</v>
      </c>
      <c r="S3" t="s">
        <v>52</v>
      </c>
      <c r="U3" t="s">
        <v>53</v>
      </c>
      <c r="V3" s="5" t="s">
        <v>54</v>
      </c>
      <c r="AJ3" s="25" t="str">
        <v>.ıI PowerPage</v>
      </c>
    </row>
    <row r="4" spans="1:36" ht="15" thickTop="1" x14ac:dyDescent="0.3">
      <c r="A4" t="b">
        <v>1</v>
      </c>
      <c r="B4" t="s">
        <v>55</v>
      </c>
      <c r="C4" t="s">
        <v>56</v>
      </c>
      <c r="D4" s="2" t="s">
        <v>57</v>
      </c>
      <c r="E4" t="s">
        <v>58</v>
      </c>
      <c r="F4" t="s">
        <v>59</v>
      </c>
      <c r="G4" s="3">
        <v>-1</v>
      </c>
      <c r="I4" t="s">
        <v>60</v>
      </c>
      <c r="J4">
        <f>_xlfn.XMATCH(AD[[#This Row],[User Principal Name/UPN ]],Table4[E-post])</f>
        <v>6</v>
      </c>
      <c r="L4" t="s">
        <v>60</v>
      </c>
      <c r="M4" t="s">
        <v>61</v>
      </c>
      <c r="P4" t="s">
        <v>62</v>
      </c>
      <c r="Q4" t="s">
        <v>63</v>
      </c>
      <c r="S4" t="s">
        <v>64</v>
      </c>
      <c r="U4" t="s">
        <v>64</v>
      </c>
      <c r="V4" s="5">
        <v>0.2</v>
      </c>
      <c r="AC4" s="28">
        <v>1</v>
      </c>
      <c r="AD4" s="28" t="s">
        <v>65</v>
      </c>
    </row>
    <row r="5" spans="1:36" x14ac:dyDescent="0.3">
      <c r="A5" t="b">
        <v>0</v>
      </c>
      <c r="B5" t="s">
        <v>55</v>
      </c>
      <c r="C5" t="s">
        <v>66</v>
      </c>
      <c r="D5" s="2">
        <v>44775.499861111108</v>
      </c>
      <c r="F5" t="s">
        <v>67</v>
      </c>
      <c r="I5" t="s">
        <v>68</v>
      </c>
      <c r="J5">
        <f>_xlfn.XMATCH(AD[[#This Row],[User Principal Name/UPN ]],Table4[E-post])</f>
        <v>7</v>
      </c>
      <c r="L5" t="s">
        <v>68</v>
      </c>
      <c r="M5" t="s">
        <v>67</v>
      </c>
      <c r="P5" t="s">
        <v>69</v>
      </c>
      <c r="Q5" t="s">
        <v>63</v>
      </c>
      <c r="S5" t="s">
        <v>70</v>
      </c>
      <c r="U5" t="s">
        <v>70</v>
      </c>
      <c r="V5" s="5">
        <v>1</v>
      </c>
      <c r="AC5">
        <v>2</v>
      </c>
      <c r="AD5" t="s">
        <v>71</v>
      </c>
    </row>
    <row r="6" spans="1:36" x14ac:dyDescent="0.3">
      <c r="A6" t="b">
        <v>0</v>
      </c>
      <c r="B6" t="s">
        <v>55</v>
      </c>
      <c r="C6" t="s">
        <v>66</v>
      </c>
      <c r="D6" s="2">
        <v>44791.400347222225</v>
      </c>
      <c r="E6" t="s">
        <v>58</v>
      </c>
      <c r="F6" t="s">
        <v>72</v>
      </c>
      <c r="G6" s="3">
        <v>-1</v>
      </c>
      <c r="I6" t="s">
        <v>73</v>
      </c>
      <c r="J6">
        <f>_xlfn.XMATCH(AD[[#This Row],[User Principal Name/UPN ]],Table4[E-post])</f>
        <v>8</v>
      </c>
      <c r="L6" t="s">
        <v>73</v>
      </c>
      <c r="M6" t="s">
        <v>74</v>
      </c>
      <c r="P6" t="s">
        <v>75</v>
      </c>
      <c r="Q6" t="s">
        <v>63</v>
      </c>
      <c r="S6" t="s">
        <v>76</v>
      </c>
      <c r="U6" t="s">
        <v>76</v>
      </c>
      <c r="V6" s="5">
        <v>0.6</v>
      </c>
      <c r="AC6" s="7" t="s">
        <v>77</v>
      </c>
      <c r="AD6" t="s">
        <v>78</v>
      </c>
    </row>
    <row r="7" spans="1:36" x14ac:dyDescent="0.3">
      <c r="A7" t="b">
        <v>0</v>
      </c>
      <c r="B7" t="s">
        <v>57</v>
      </c>
      <c r="C7" t="s">
        <v>79</v>
      </c>
      <c r="D7" s="2">
        <v>44808.344629629632</v>
      </c>
      <c r="E7" t="s">
        <v>58</v>
      </c>
      <c r="F7" t="s">
        <v>80</v>
      </c>
      <c r="G7" s="3">
        <v>-1</v>
      </c>
      <c r="H7" s="3">
        <v>45102</v>
      </c>
      <c r="I7" t="s">
        <v>81</v>
      </c>
      <c r="J7">
        <f>_xlfn.XMATCH(AD[[#This Row],[User Principal Name/UPN ]],Table4[E-post])</f>
        <v>9</v>
      </c>
      <c r="L7" t="s">
        <v>81</v>
      </c>
      <c r="M7" t="s">
        <v>80</v>
      </c>
      <c r="P7" t="s">
        <v>82</v>
      </c>
      <c r="Q7" t="s">
        <v>63</v>
      </c>
      <c r="S7" t="s">
        <v>83</v>
      </c>
      <c r="U7" t="s">
        <v>83</v>
      </c>
      <c r="V7" s="5">
        <v>0.6</v>
      </c>
      <c r="AC7" s="27" t="s">
        <v>84</v>
      </c>
      <c r="AD7" s="28" t="s">
        <v>85</v>
      </c>
    </row>
    <row r="8" spans="1:36" x14ac:dyDescent="0.3">
      <c r="A8" t="b">
        <v>1</v>
      </c>
      <c r="B8" t="s">
        <v>86</v>
      </c>
      <c r="C8" t="s">
        <v>79</v>
      </c>
      <c r="D8" s="2">
        <v>44810.715833333335</v>
      </c>
      <c r="E8" t="s">
        <v>58</v>
      </c>
      <c r="F8" t="s">
        <v>87</v>
      </c>
      <c r="G8" s="3">
        <v>-1</v>
      </c>
      <c r="I8" t="s">
        <v>88</v>
      </c>
      <c r="J8">
        <f>_xlfn.XMATCH(AD[[#This Row],[User Principal Name/UPN ]],Table4[E-post])</f>
        <v>12</v>
      </c>
      <c r="L8" t="s">
        <v>89</v>
      </c>
      <c r="M8" t="s">
        <v>90</v>
      </c>
      <c r="P8" t="s">
        <v>91</v>
      </c>
      <c r="Q8" t="s">
        <v>63</v>
      </c>
      <c r="S8" t="s">
        <v>92</v>
      </c>
      <c r="U8" t="s">
        <v>92</v>
      </c>
      <c r="V8" s="5">
        <v>0.2</v>
      </c>
      <c r="AC8">
        <v>3</v>
      </c>
      <c r="AD8" t="s">
        <v>93</v>
      </c>
    </row>
    <row r="9" spans="1:36" x14ac:dyDescent="0.3">
      <c r="A9" t="b">
        <v>1</v>
      </c>
      <c r="B9" t="s">
        <v>94</v>
      </c>
      <c r="C9" t="s">
        <v>79</v>
      </c>
      <c r="D9" s="2" t="s">
        <v>57</v>
      </c>
      <c r="E9" t="s">
        <v>58</v>
      </c>
      <c r="F9" t="s">
        <v>95</v>
      </c>
      <c r="G9" s="3">
        <v>-1</v>
      </c>
      <c r="I9" t="s">
        <v>96</v>
      </c>
      <c r="J9">
        <f>_xlfn.XMATCH(AD[[#This Row],[User Principal Name/UPN ]],Table4[E-post])</f>
        <v>15</v>
      </c>
      <c r="L9" t="s">
        <v>97</v>
      </c>
      <c r="M9" t="s">
        <v>98</v>
      </c>
      <c r="U9" s="8" t="s">
        <v>60</v>
      </c>
      <c r="V9" s="5">
        <v>0</v>
      </c>
      <c r="AC9" s="9">
        <v>4</v>
      </c>
      <c r="AD9" s="9" t="s">
        <v>99</v>
      </c>
    </row>
    <row r="10" spans="1:36" x14ac:dyDescent="0.3">
      <c r="A10" t="b">
        <v>1</v>
      </c>
      <c r="B10" t="s">
        <v>94</v>
      </c>
      <c r="C10" t="s">
        <v>79</v>
      </c>
      <c r="D10" s="2">
        <v>44732.636956018519</v>
      </c>
      <c r="F10" t="s">
        <v>100</v>
      </c>
      <c r="G10" s="3">
        <v>-1</v>
      </c>
      <c r="H10" s="3">
        <v>45212</v>
      </c>
      <c r="I10" t="s">
        <v>101</v>
      </c>
      <c r="J10">
        <f>_xlfn.XMATCH(AD[[#This Row],[User Principal Name/UPN ]],Table4[E-post])</f>
        <v>16</v>
      </c>
      <c r="L10" t="s">
        <v>88</v>
      </c>
      <c r="M10" t="s">
        <v>87</v>
      </c>
      <c r="U10" t="s">
        <v>68</v>
      </c>
      <c r="V10" s="5">
        <v>0.2</v>
      </c>
      <c r="AC10" s="9">
        <v>5</v>
      </c>
      <c r="AD10" s="9" t="s">
        <v>102</v>
      </c>
    </row>
    <row r="11" spans="1:36" x14ac:dyDescent="0.3">
      <c r="A11" t="b">
        <v>1</v>
      </c>
      <c r="B11" t="s">
        <v>55</v>
      </c>
      <c r="C11" t="s">
        <v>56</v>
      </c>
      <c r="D11" s="2" t="s">
        <v>57</v>
      </c>
      <c r="E11" t="s">
        <v>58</v>
      </c>
      <c r="F11" t="s">
        <v>103</v>
      </c>
      <c r="G11" s="3">
        <v>-1</v>
      </c>
      <c r="H11" s="3">
        <v>44774</v>
      </c>
      <c r="I11" t="s">
        <v>104</v>
      </c>
      <c r="J11">
        <f>_xlfn.XMATCH(AD[[#This Row],[User Principal Name/UPN ]],Table4[E-post])</f>
        <v>17</v>
      </c>
      <c r="L11" t="s">
        <v>105</v>
      </c>
      <c r="M11" t="s">
        <v>106</v>
      </c>
      <c r="N11" s="3">
        <v>44742</v>
      </c>
      <c r="U11" t="s">
        <v>73</v>
      </c>
      <c r="V11" s="5">
        <v>0.2</v>
      </c>
      <c r="AC11" s="26">
        <v>6</v>
      </c>
      <c r="AD11" s="26" t="s">
        <v>107</v>
      </c>
    </row>
    <row r="12" spans="1:36" x14ac:dyDescent="0.3">
      <c r="A12" t="b">
        <v>1</v>
      </c>
      <c r="B12" t="s">
        <v>55</v>
      </c>
      <c r="C12" t="s">
        <v>108</v>
      </c>
      <c r="D12" s="2">
        <v>44677.351122685184</v>
      </c>
      <c r="E12" t="s">
        <v>58</v>
      </c>
      <c r="F12" t="s">
        <v>109</v>
      </c>
      <c r="G12" s="3">
        <v>-1</v>
      </c>
      <c r="I12" t="s">
        <v>110</v>
      </c>
      <c r="J12">
        <f>_xlfn.XMATCH(AD[[#This Row],[User Principal Name/UPN ]],Table4[E-post])</f>
        <v>18</v>
      </c>
      <c r="L12" t="s">
        <v>111</v>
      </c>
      <c r="M12" t="s">
        <v>112</v>
      </c>
      <c r="U12" t="s">
        <v>81</v>
      </c>
      <c r="V12" s="5">
        <v>0.8</v>
      </c>
      <c r="AC12">
        <v>7</v>
      </c>
      <c r="AD12" t="s">
        <v>113</v>
      </c>
    </row>
    <row r="13" spans="1:36" x14ac:dyDescent="0.3">
      <c r="A13" t="b">
        <v>1</v>
      </c>
      <c r="B13" t="s">
        <v>55</v>
      </c>
      <c r="C13" t="s">
        <v>79</v>
      </c>
      <c r="D13" s="2">
        <v>44731.506192129629</v>
      </c>
      <c r="E13" t="s">
        <v>58</v>
      </c>
      <c r="F13" t="s">
        <v>114</v>
      </c>
      <c r="G13" s="3">
        <v>-1</v>
      </c>
      <c r="I13" t="s">
        <v>115</v>
      </c>
      <c r="J13" t="e">
        <f>_xlfn.XMATCH(AD[[#This Row],[User Principal Name/UPN ]],Table4[E-post])</f>
        <v>#N/A</v>
      </c>
      <c r="L13" t="s">
        <v>96</v>
      </c>
      <c r="M13" t="s">
        <v>95</v>
      </c>
      <c r="U13" t="s">
        <v>89</v>
      </c>
      <c r="V13" s="5">
        <v>1</v>
      </c>
      <c r="AC13">
        <v>8</v>
      </c>
      <c r="AD13" t="s">
        <v>116</v>
      </c>
    </row>
    <row r="14" spans="1:36" x14ac:dyDescent="0.3">
      <c r="A14" t="b">
        <v>1</v>
      </c>
      <c r="B14" t="s">
        <v>55</v>
      </c>
      <c r="C14" t="s">
        <v>79</v>
      </c>
      <c r="D14" s="2">
        <v>44734.581828703704</v>
      </c>
      <c r="E14" t="s">
        <v>58</v>
      </c>
      <c r="F14" t="s">
        <v>117</v>
      </c>
      <c r="G14" s="3">
        <v>-1</v>
      </c>
      <c r="I14" t="s">
        <v>118</v>
      </c>
      <c r="J14">
        <f>_xlfn.XMATCH(AD[[#This Row],[User Principal Name/UPN ]],Table4[E-post])</f>
        <v>20</v>
      </c>
      <c r="L14" t="s">
        <v>101</v>
      </c>
      <c r="M14" t="s">
        <v>100</v>
      </c>
      <c r="U14" t="s">
        <v>97</v>
      </c>
      <c r="V14" s="5">
        <v>0.2</v>
      </c>
      <c r="AC14" s="27" t="s">
        <v>119</v>
      </c>
      <c r="AD14" s="28" t="s">
        <v>120</v>
      </c>
    </row>
    <row r="15" spans="1:36" x14ac:dyDescent="0.3">
      <c r="A15" t="b">
        <v>1</v>
      </c>
      <c r="B15" t="s">
        <v>55</v>
      </c>
      <c r="C15" t="s">
        <v>108</v>
      </c>
      <c r="D15" s="2">
        <v>44747.8359375</v>
      </c>
      <c r="E15" t="s">
        <v>58</v>
      </c>
      <c r="F15" t="s">
        <v>121</v>
      </c>
      <c r="G15" s="3">
        <v>-1</v>
      </c>
      <c r="I15" t="s">
        <v>122</v>
      </c>
      <c r="J15">
        <f>_xlfn.XMATCH(AD[[#This Row],[User Principal Name/UPN ]],Table4[E-post])</f>
        <v>21</v>
      </c>
      <c r="L15" t="s">
        <v>104</v>
      </c>
      <c r="M15" t="s">
        <v>103</v>
      </c>
      <c r="N15" s="3">
        <v>44926</v>
      </c>
      <c r="U15" t="s">
        <v>88</v>
      </c>
      <c r="V15" s="5">
        <v>0</v>
      </c>
      <c r="AC15">
        <v>9</v>
      </c>
      <c r="AD15" t="s">
        <v>123</v>
      </c>
    </row>
    <row r="16" spans="1:36" x14ac:dyDescent="0.3">
      <c r="A16" t="b">
        <v>1</v>
      </c>
      <c r="B16" t="s">
        <v>55</v>
      </c>
      <c r="C16" t="s">
        <v>56</v>
      </c>
      <c r="D16" s="2">
        <v>44769.306585648148</v>
      </c>
      <c r="E16" t="s">
        <v>58</v>
      </c>
      <c r="F16" t="s">
        <v>124</v>
      </c>
      <c r="G16" s="3">
        <v>-1</v>
      </c>
      <c r="I16" t="s">
        <v>125</v>
      </c>
      <c r="J16">
        <f>_xlfn.XMATCH(AD[[#This Row],[User Principal Name/UPN ]],Table4[E-post])</f>
        <v>19</v>
      </c>
      <c r="L16" t="s">
        <v>110</v>
      </c>
      <c r="M16" t="s">
        <v>109</v>
      </c>
      <c r="N16" s="3">
        <v>44926</v>
      </c>
      <c r="U16" t="s">
        <v>105</v>
      </c>
      <c r="V16" s="5">
        <v>0.6</v>
      </c>
    </row>
    <row r="17" spans="1:35" x14ac:dyDescent="0.3">
      <c r="A17" t="b">
        <v>1</v>
      </c>
      <c r="B17" t="s">
        <v>55</v>
      </c>
      <c r="C17" t="s">
        <v>57</v>
      </c>
      <c r="D17" s="2">
        <v>44802.677303240744</v>
      </c>
      <c r="E17" t="s">
        <v>58</v>
      </c>
      <c r="F17" t="s">
        <v>126</v>
      </c>
      <c r="I17" t="s">
        <v>127</v>
      </c>
      <c r="J17" t="e">
        <f>_xlfn.XMATCH(AD[[#This Row],[User Principal Name/UPN ]],Table4[E-post])</f>
        <v>#N/A</v>
      </c>
      <c r="L17" t="s">
        <v>128</v>
      </c>
      <c r="M17" t="s">
        <v>114</v>
      </c>
      <c r="N17" s="3">
        <v>45016</v>
      </c>
      <c r="U17" t="s">
        <v>111</v>
      </c>
      <c r="V17" s="5">
        <v>0.2</v>
      </c>
    </row>
    <row r="18" spans="1:35" x14ac:dyDescent="0.3">
      <c r="A18" t="b">
        <v>1</v>
      </c>
      <c r="B18" t="s">
        <v>55</v>
      </c>
      <c r="C18" t="s">
        <v>108</v>
      </c>
      <c r="D18" s="2">
        <v>44810.32099537037</v>
      </c>
      <c r="E18" t="s">
        <v>58</v>
      </c>
      <c r="F18" t="s">
        <v>129</v>
      </c>
      <c r="I18" t="s">
        <v>130</v>
      </c>
      <c r="J18" t="e">
        <f>_xlfn.XMATCH(AD[[#This Row],[User Principal Name/UPN ]],Table4[E-post])</f>
        <v>#N/A</v>
      </c>
      <c r="L18" t="s">
        <v>118</v>
      </c>
      <c r="M18" t="s">
        <v>117</v>
      </c>
      <c r="U18" t="s">
        <v>96</v>
      </c>
      <c r="V18" s="5">
        <v>0.8</v>
      </c>
    </row>
    <row r="19" spans="1:35" x14ac:dyDescent="0.3">
      <c r="A19" t="b">
        <v>1</v>
      </c>
      <c r="B19" t="s">
        <v>55</v>
      </c>
      <c r="C19" t="s">
        <v>108</v>
      </c>
      <c r="D19" s="2">
        <v>44741.774293981478</v>
      </c>
      <c r="E19" t="s">
        <v>58</v>
      </c>
      <c r="F19" t="s">
        <v>131</v>
      </c>
      <c r="G19" s="3">
        <v>-1</v>
      </c>
      <c r="H19" s="3">
        <v>45200</v>
      </c>
      <c r="I19" t="s">
        <v>132</v>
      </c>
      <c r="J19" t="e">
        <f>_xlfn.XMATCH(AD[[#This Row],[User Principal Name/UPN ]],Table4[E-post])</f>
        <v>#N/A</v>
      </c>
      <c r="L19" t="s">
        <v>122</v>
      </c>
      <c r="M19" t="s">
        <v>121</v>
      </c>
      <c r="N19" s="3">
        <v>44926</v>
      </c>
      <c r="U19" t="s">
        <v>101</v>
      </c>
      <c r="V19" s="5">
        <v>0</v>
      </c>
    </row>
    <row r="20" spans="1:35" x14ac:dyDescent="0.3">
      <c r="A20" t="b">
        <v>1</v>
      </c>
      <c r="B20" t="s">
        <v>55</v>
      </c>
      <c r="C20" t="s">
        <v>108</v>
      </c>
      <c r="D20" s="2">
        <v>44731.325590277775</v>
      </c>
      <c r="F20" t="s">
        <v>133</v>
      </c>
      <c r="G20" s="3">
        <v>-1</v>
      </c>
      <c r="H20" s="3">
        <v>45212</v>
      </c>
      <c r="I20" t="s">
        <v>134</v>
      </c>
      <c r="J20" t="e">
        <f>_xlfn.XMATCH(AD[[#This Row],[User Principal Name/UPN ]],Table4[E-post])</f>
        <v>#N/A</v>
      </c>
      <c r="L20" t="s">
        <v>125</v>
      </c>
      <c r="M20" t="s">
        <v>124</v>
      </c>
      <c r="U20" t="s">
        <v>104</v>
      </c>
      <c r="V20" s="5">
        <v>0.4</v>
      </c>
    </row>
    <row r="21" spans="1:35" x14ac:dyDescent="0.3">
      <c r="A21" t="b">
        <v>1</v>
      </c>
      <c r="B21" t="s">
        <v>86</v>
      </c>
      <c r="C21" t="s">
        <v>57</v>
      </c>
      <c r="D21" s="2" t="s">
        <v>57</v>
      </c>
      <c r="E21" t="s">
        <v>135</v>
      </c>
      <c r="F21" t="s">
        <v>106</v>
      </c>
      <c r="G21" s="3">
        <v>-1</v>
      </c>
      <c r="I21" t="s">
        <v>105</v>
      </c>
      <c r="J21">
        <f>_xlfn.XMATCH(AD[[#This Row],[User Principal Name/UPN ]],Table4[E-post])</f>
        <v>13</v>
      </c>
      <c r="U21" t="s">
        <v>110</v>
      </c>
      <c r="V21" s="5">
        <v>0</v>
      </c>
    </row>
    <row r="22" spans="1:35" x14ac:dyDescent="0.3">
      <c r="A22" t="b">
        <v>1</v>
      </c>
      <c r="B22" t="s">
        <v>94</v>
      </c>
      <c r="C22" t="s">
        <v>56</v>
      </c>
      <c r="D22" s="2" t="s">
        <v>57</v>
      </c>
      <c r="E22" t="s">
        <v>58</v>
      </c>
      <c r="F22" t="s">
        <v>112</v>
      </c>
      <c r="G22" s="3">
        <v>-1</v>
      </c>
      <c r="I22" t="s">
        <v>111</v>
      </c>
      <c r="J22">
        <f>_xlfn.XMATCH(AD[[#This Row],[User Principal Name/UPN ]],Table4[E-post])</f>
        <v>14</v>
      </c>
      <c r="U22" t="s">
        <v>125</v>
      </c>
      <c r="V22" s="5">
        <v>0.6</v>
      </c>
    </row>
    <row r="23" spans="1:35" x14ac:dyDescent="0.3">
      <c r="A23" t="b">
        <v>1</v>
      </c>
      <c r="B23" t="s">
        <v>55</v>
      </c>
      <c r="C23" t="s">
        <v>108</v>
      </c>
      <c r="D23" s="2">
        <v>44675.376747685186</v>
      </c>
      <c r="E23" t="s">
        <v>58</v>
      </c>
      <c r="F23" t="s">
        <v>98</v>
      </c>
      <c r="G23" s="3">
        <v>-1</v>
      </c>
      <c r="H23" s="3">
        <v>47315</v>
      </c>
      <c r="I23" t="s">
        <v>97</v>
      </c>
      <c r="J23">
        <f>_xlfn.XMATCH(AD[[#This Row],[User Principal Name/UPN ]],Table4[E-post])</f>
        <v>11</v>
      </c>
      <c r="U23" t="s">
        <v>118</v>
      </c>
      <c r="V23" s="5">
        <v>0.6</v>
      </c>
    </row>
    <row r="24" spans="1:35" x14ac:dyDescent="0.3">
      <c r="A24" t="b">
        <v>0</v>
      </c>
      <c r="B24" t="s">
        <v>55</v>
      </c>
      <c r="C24" t="s">
        <v>66</v>
      </c>
      <c r="D24" s="2">
        <v>44774.491597222222</v>
      </c>
      <c r="E24" t="s">
        <v>58</v>
      </c>
      <c r="F24" t="s">
        <v>136</v>
      </c>
      <c r="H24" s="3">
        <v>44894</v>
      </c>
      <c r="I24" t="s">
        <v>137</v>
      </c>
      <c r="J24" t="e">
        <f>_xlfn.XMATCH(AD[[#This Row],[User Principal Name/UPN ]],Table4[E-post])</f>
        <v>#N/A</v>
      </c>
      <c r="U24" t="s">
        <v>122</v>
      </c>
      <c r="V24" s="5">
        <v>0</v>
      </c>
    </row>
    <row r="25" spans="1:35" x14ac:dyDescent="0.3">
      <c r="A25" t="b">
        <v>1</v>
      </c>
      <c r="B25" t="s">
        <v>86</v>
      </c>
      <c r="C25" t="s">
        <v>108</v>
      </c>
      <c r="D25" s="2">
        <v>44791.545775462961</v>
      </c>
      <c r="E25" t="s">
        <v>58</v>
      </c>
      <c r="F25" t="s">
        <v>90</v>
      </c>
      <c r="G25" s="3">
        <v>-1</v>
      </c>
      <c r="I25" t="s">
        <v>89</v>
      </c>
      <c r="J25">
        <f>_xlfn.XMATCH(AD[[#This Row],[User Principal Name/UPN ]],Table4[E-post])</f>
        <v>10</v>
      </c>
    </row>
    <row r="26" spans="1:35" x14ac:dyDescent="0.3">
      <c r="A26" t="b">
        <v>1</v>
      </c>
      <c r="B26" t="s">
        <v>86</v>
      </c>
      <c r="C26" t="s">
        <v>79</v>
      </c>
      <c r="D26" s="2">
        <v>44794.322199074071</v>
      </c>
      <c r="E26" t="s">
        <v>58</v>
      </c>
      <c r="F26" t="s">
        <v>112</v>
      </c>
      <c r="G26" s="3">
        <v>-1</v>
      </c>
      <c r="I26" t="s">
        <v>111</v>
      </c>
      <c r="J26">
        <f>_xlfn.XMATCH(AD[[#This Row],[User Principal Name/UPN ]],Table4[E-post])</f>
        <v>14</v>
      </c>
    </row>
    <row r="27" spans="1:35" x14ac:dyDescent="0.3">
      <c r="A27" t="b">
        <v>1</v>
      </c>
      <c r="B27" t="s">
        <v>86</v>
      </c>
      <c r="C27" t="s">
        <v>66</v>
      </c>
      <c r="D27" s="2">
        <v>44796.797291666669</v>
      </c>
      <c r="E27" t="s">
        <v>58</v>
      </c>
      <c r="F27" t="s">
        <v>98</v>
      </c>
      <c r="G27" s="3">
        <v>-1</v>
      </c>
      <c r="I27" t="s">
        <v>97</v>
      </c>
      <c r="J27">
        <f>_xlfn.XMATCH(AD[[#This Row],[User Principal Name/UPN ]],Table4[E-post])</f>
        <v>11</v>
      </c>
    </row>
    <row r="28" spans="1:35" x14ac:dyDescent="0.3">
      <c r="A28" t="b">
        <v>1</v>
      </c>
      <c r="B28" t="s">
        <v>55</v>
      </c>
      <c r="C28" t="s">
        <v>66</v>
      </c>
      <c r="D28" s="2">
        <v>44563.797291666669</v>
      </c>
      <c r="E28" t="s">
        <v>58</v>
      </c>
      <c r="F28" t="s">
        <v>138</v>
      </c>
      <c r="G28" s="3">
        <v>-1</v>
      </c>
      <c r="H28" s="3">
        <v>44544</v>
      </c>
      <c r="I28" t="s">
        <v>139</v>
      </c>
      <c r="J28" t="e">
        <f>_xlfn.XMATCH(AD[[#This Row],[User Principal Name/UPN ]],Table4[E-post])</f>
        <v>#N/A</v>
      </c>
    </row>
    <row r="29" spans="1:35" x14ac:dyDescent="0.3">
      <c r="A29" t="b">
        <v>1</v>
      </c>
      <c r="B29" t="s">
        <v>57</v>
      </c>
      <c r="C29" t="s">
        <v>56</v>
      </c>
      <c r="D29" s="2" t="s">
        <v>57</v>
      </c>
      <c r="F29" t="s">
        <v>140</v>
      </c>
      <c r="G29" s="3">
        <v>-1</v>
      </c>
      <c r="I29" t="s">
        <v>83</v>
      </c>
      <c r="J29">
        <f>_xlfn.XMATCH(AD[[#This Row],[User Principal Name/UPN ]],Table4[E-post])</f>
        <v>4</v>
      </c>
    </row>
    <row r="30" spans="1:35" x14ac:dyDescent="0.3">
      <c r="A30" t="b">
        <v>1</v>
      </c>
      <c r="B30" t="s">
        <v>57</v>
      </c>
      <c r="C30" t="s">
        <v>56</v>
      </c>
      <c r="D30" s="2" t="s">
        <v>57</v>
      </c>
      <c r="E30" t="s">
        <v>58</v>
      </c>
      <c r="F30" t="s">
        <v>62</v>
      </c>
      <c r="I30" t="s">
        <v>64</v>
      </c>
      <c r="J30">
        <f>_xlfn.XMATCH(AD[[#This Row],[User Principal Name/UPN ]],Table4[E-post])</f>
        <v>1</v>
      </c>
      <c r="AH30" s="9" t="s">
        <v>141</v>
      </c>
      <c r="AI30" s="10" t="str" cm="1">
        <f t="array" ref="AI30">_xlfn._xlws.FILTER(Table4[E-post],ISERROR(_xlfn.XMATCH(Table4[E-post],_xlfn.VSTACK(AD[User Principal Name/UPN ],HR[Mejl]))))</f>
        <v>allan@control.se</v>
      </c>
    </row>
    <row r="31" spans="1:35" ht="18" thickBot="1" x14ac:dyDescent="0.4">
      <c r="A31" t="b">
        <v>1</v>
      </c>
      <c r="B31" t="s">
        <v>55</v>
      </c>
      <c r="C31" t="s">
        <v>79</v>
      </c>
      <c r="D31" s="2" t="s">
        <v>57</v>
      </c>
      <c r="E31" t="s">
        <v>58</v>
      </c>
      <c r="F31" t="s">
        <v>142</v>
      </c>
      <c r="G31" s="3">
        <v>-1</v>
      </c>
      <c r="I31" t="s">
        <v>143</v>
      </c>
      <c r="J31" t="e">
        <f>_xlfn.XMATCH(AD[[#This Row],[User Principal Name/UPN ]],Table4[E-post])</f>
        <v>#N/A</v>
      </c>
      <c r="U31" s="11" t="s">
        <v>144</v>
      </c>
      <c r="V31"/>
    </row>
    <row r="32" spans="1:35" ht="15" thickTop="1" x14ac:dyDescent="0.3">
      <c r="A32" t="b">
        <v>1</v>
      </c>
      <c r="B32" t="s">
        <v>55</v>
      </c>
      <c r="C32" t="s">
        <v>79</v>
      </c>
      <c r="D32" s="2" t="s">
        <v>57</v>
      </c>
      <c r="E32" t="s">
        <v>58</v>
      </c>
      <c r="F32" t="s">
        <v>75</v>
      </c>
      <c r="G32" s="3">
        <v>-1</v>
      </c>
      <c r="I32" t="s">
        <v>76</v>
      </c>
      <c r="J32">
        <f>_xlfn.XMATCH(AD[[#This Row],[User Principal Name/UPN ]],Table4[E-post])</f>
        <v>3</v>
      </c>
      <c r="U32" s="3"/>
      <c r="V32"/>
    </row>
    <row r="33" spans="1:35" x14ac:dyDescent="0.3">
      <c r="A33" t="b">
        <v>1</v>
      </c>
      <c r="B33" t="s">
        <v>55</v>
      </c>
      <c r="C33" t="s">
        <v>79</v>
      </c>
      <c r="D33" s="2" t="s">
        <v>57</v>
      </c>
      <c r="E33" t="s">
        <v>58</v>
      </c>
      <c r="F33" t="s">
        <v>91</v>
      </c>
      <c r="I33" t="s">
        <v>92</v>
      </c>
      <c r="J33">
        <f>_xlfn.XMATCH(AD[[#This Row],[User Principal Name/UPN ]],Table4[E-post])</f>
        <v>5</v>
      </c>
      <c r="U33" s="12" t="s">
        <v>145</v>
      </c>
      <c r="V33" s="13" t="str" cm="1">
        <f t="array" ref="V33:Z33">TRANSPOSE(_xlfn.UNIQUE(AD[Manager]))</f>
        <v>Charlie</v>
      </c>
      <c r="W33" t="str">
        <v>Olivia</v>
      </c>
      <c r="X33" t="str">
        <v>Elise</v>
      </c>
      <c r="Y33" t="str">
        <v>Maria</v>
      </c>
      <c r="Z33" t="str">
        <v>¤</v>
      </c>
      <c r="AH33" s="14" t="s">
        <v>146</v>
      </c>
      <c r="AI33" s="10" t="str" cm="1">
        <f t="array" ref="AI33:AI54">_xlfn.VSTACK(HR[Mejl],Table3[Email])</f>
        <v>anna-maria@control.se</v>
      </c>
    </row>
    <row r="34" spans="1:35" x14ac:dyDescent="0.3">
      <c r="A34" t="b">
        <v>1</v>
      </c>
      <c r="B34" t="s">
        <v>55</v>
      </c>
      <c r="C34" t="s">
        <v>66</v>
      </c>
      <c r="D34" s="2" t="s">
        <v>57</v>
      </c>
      <c r="E34" t="s">
        <v>58</v>
      </c>
      <c r="F34" t="s">
        <v>147</v>
      </c>
      <c r="G34" s="3">
        <v>-1</v>
      </c>
      <c r="I34" t="s">
        <v>148</v>
      </c>
      <c r="J34" t="e">
        <f>_xlfn.XMATCH(AD[[#This Row],[User Principal Name/UPN ]],Table4[E-post])</f>
        <v>#N/A</v>
      </c>
      <c r="U34" s="3"/>
      <c r="V34" s="13" t="str" cm="1">
        <f t="array" ref="V34:V39">_xlfn._xlws.FILTER(AD[[Name ]],AD[Manager]=V33)</f>
        <v>Anna-Maria</v>
      </c>
      <c r="W34" s="13" t="str" cm="1">
        <f t="array" ref="W34:W39">_xlfn._xlws.FILTER(AD[[Name ]],AD[Manager]=W33)</f>
        <v>Orvar</v>
      </c>
      <c r="X34" s="13" t="str" cm="1">
        <f t="array" ref="X34:X43">_xlfn._xlws.FILTER(AD[[Name ]],AD[Manager]=X33)</f>
        <v>Carol</v>
      </c>
      <c r="Y34" s="13" t="str" cm="1">
        <f t="array" ref="Y34:Y40">_xlfn._xlws.FILTER(AD[[Name ]],AD[Manager]=Y33)</f>
        <v>Fedya</v>
      </c>
      <c r="Z34" s="13" t="str" cm="1">
        <f t="array" ref="Z34:Z35">IFERROR(_xlfn._xlws.FILTER(AD[[Name ]],AD[Manager]=Z33),"¤")</f>
        <v>Barbi</v>
      </c>
      <c r="AI34" t="str">
        <v>orvar@control.se</v>
      </c>
    </row>
    <row r="35" spans="1:35" x14ac:dyDescent="0.3">
      <c r="V35" s="5" t="str">
        <v>Roman</v>
      </c>
      <c r="W35" t="str">
        <v>Maritza</v>
      </c>
      <c r="X35" t="str">
        <v>Lilies</v>
      </c>
      <c r="Y35" t="str">
        <v>Lindsey</v>
      </c>
      <c r="Z35" t="str">
        <v>Cesar</v>
      </c>
      <c r="AI35" t="str">
        <v>marita@control.se</v>
      </c>
    </row>
    <row r="36" spans="1:35" x14ac:dyDescent="0.3">
      <c r="V36" s="5" t="str">
        <v>Leisel</v>
      </c>
      <c r="W36" t="str">
        <v>Roberta</v>
      </c>
      <c r="X36" t="str">
        <v>Heiner</v>
      </c>
      <c r="Y36" t="str">
        <v>Lan</v>
      </c>
      <c r="AI36" t="str">
        <v>carol@control.se</v>
      </c>
    </row>
    <row r="37" spans="1:35" x14ac:dyDescent="0.3">
      <c r="V37" s="5" t="str">
        <v>Falk</v>
      </c>
      <c r="W37" t="str">
        <v>Katie</v>
      </c>
      <c r="X37" t="str">
        <v>Gregory</v>
      </c>
      <c r="Y37" t="str">
        <v>Bertram</v>
      </c>
      <c r="AI37" t="str">
        <v>chandra@control.se</v>
      </c>
    </row>
    <row r="38" spans="1:35" x14ac:dyDescent="0.3">
      <c r="V38" s="5" t="str">
        <v>Kelly</v>
      </c>
      <c r="W38" t="str">
        <v>Otto</v>
      </c>
      <c r="X38" t="str">
        <v>Kornelia</v>
      </c>
      <c r="Y38" t="str">
        <v>Rogelio</v>
      </c>
      <c r="AI38" t="str">
        <v>katie@control.se</v>
      </c>
    </row>
    <row r="39" spans="1:35" x14ac:dyDescent="0.3">
      <c r="V39" s="5" t="str">
        <v>Adhemar</v>
      </c>
      <c r="W39" t="str">
        <v>Cecilia</v>
      </c>
      <c r="X39" t="str">
        <v>Corrie</v>
      </c>
      <c r="Y39" t="str">
        <v>Katie</v>
      </c>
      <c r="AI39" t="str">
        <v>lilies@control.se</v>
      </c>
    </row>
    <row r="40" spans="1:35" x14ac:dyDescent="0.3">
      <c r="X40" t="str">
        <v>Falk</v>
      </c>
      <c r="Y40" t="str">
        <v>Chandra</v>
      </c>
      <c r="AI40" t="str">
        <v>cesar@control.se</v>
      </c>
    </row>
    <row r="41" spans="1:35" x14ac:dyDescent="0.3">
      <c r="X41" t="str">
        <v>Alain</v>
      </c>
      <c r="AI41" t="str">
        <v>falk@control.se</v>
      </c>
    </row>
    <row r="42" spans="1:35" x14ac:dyDescent="0.3">
      <c r="X42" t="str">
        <v>Anna</v>
      </c>
      <c r="AI42" t="str">
        <v>heiner@control.se</v>
      </c>
    </row>
    <row r="43" spans="1:35" x14ac:dyDescent="0.3">
      <c r="X43" t="str">
        <v>Bjarte</v>
      </c>
      <c r="AI43" t="str">
        <v>gregory@control.se</v>
      </c>
    </row>
    <row r="44" spans="1:35" x14ac:dyDescent="0.3">
      <c r="AI44" t="str">
        <v>roman@control.se</v>
      </c>
    </row>
    <row r="45" spans="1:35" x14ac:dyDescent="0.3">
      <c r="AI45" t="str">
        <v>fedya@control.se</v>
      </c>
    </row>
    <row r="46" spans="1:35" x14ac:dyDescent="0.3">
      <c r="A46" s="12" t="s">
        <v>149</v>
      </c>
      <c r="AI46" t="str">
        <v>cornelia@control.se</v>
      </c>
    </row>
    <row r="47" spans="1:35" x14ac:dyDescent="0.3">
      <c r="A47" s="15" t="str" cm="1">
        <f t="array" ref="A47:J47">AD[#Headers]</f>
        <v xml:space="preserve">Account Enabled </v>
      </c>
      <c r="B47" s="16" t="str">
        <v xml:space="preserve">AccountType </v>
      </c>
      <c r="C47" s="16" t="str">
        <v>Manager</v>
      </c>
      <c r="D47" s="17" t="str">
        <v xml:space="preserve">Last Sign In </v>
      </c>
      <c r="E47" s="16" t="str">
        <v xml:space="preserve">Licenses </v>
      </c>
      <c r="F47" s="16" t="str">
        <v xml:space="preserve">Name </v>
      </c>
      <c r="G47" s="18" t="str">
        <v>Phone</v>
      </c>
      <c r="H47" s="18" t="str">
        <v xml:space="preserve">End Date </v>
      </c>
      <c r="I47" s="16" t="str">
        <v xml:space="preserve">User Principal Name/UPN </v>
      </c>
      <c r="J47" s="16" t="str">
        <v xml:space="preserve">User Type </v>
      </c>
      <c r="L47" s="12" t="s">
        <v>150</v>
      </c>
      <c r="P47" s="12" t="s">
        <v>151</v>
      </c>
      <c r="U47" s="12" t="s">
        <v>152</v>
      </c>
      <c r="V47" s="10" t="str" cm="1">
        <f t="array" ref="V47:V51">_xlfn._xlws.FILTER(Table4[E-post],ISERROR(_xlfn.XMATCH(Table4[E-post],HR[Mejl])))</f>
        <v>adhemar@control.se</v>
      </c>
      <c r="AF47" s="14" t="s">
        <v>153</v>
      </c>
      <c r="AG47" s="10" t="str" cm="1">
        <f t="array" ref="AG47:AG62">_xlfn._xlws.FILTER(Table4[E-post],NOT(ISERROR(_xlfn.XMATCH(Table4[E-post],HR[Mejl]))))</f>
        <v>anna-maria@control.se</v>
      </c>
      <c r="AI47" t="str">
        <v>corrie@control.se</v>
      </c>
    </row>
    <row r="48" spans="1:35" x14ac:dyDescent="0.3">
      <c r="A48" s="13" t="b" cm="1">
        <f t="array" ref="A48:J60">_xlfn._xlws.FILTER(AD[],ISERROR(_xlfn.XMATCH(AD[User Principal Name/UPN ],HR[Mejl])))</f>
        <v>1</v>
      </c>
      <c r="B48" t="str">
        <v>BCA</v>
      </c>
      <c r="C48" t="str">
        <v>Elise</v>
      </c>
      <c r="D48" s="2">
        <v>44731.506192129629</v>
      </c>
      <c r="E48" t="str">
        <v>M365-E3-Bundle</v>
      </c>
      <c r="F48" t="str">
        <v>Kornelia</v>
      </c>
      <c r="G48" s="3">
        <v>-1</v>
      </c>
      <c r="H48" s="3">
        <v>0</v>
      </c>
      <c r="I48" t="str">
        <v>kornelia@control.se</v>
      </c>
      <c r="J48" t="e">
        <v>#N/A</v>
      </c>
      <c r="L48" s="13" t="str" cm="1">
        <f t="array" ref="L48:N48">_xlfn._xlws.FILTER(HR[],ISERROR(_xlfn.XMATCH(HR[Mejl],Table4[E-post])))</f>
        <v>cornelia@control.se</v>
      </c>
      <c r="M48" t="str">
        <v>Kornelia</v>
      </c>
      <c r="N48" s="3">
        <v>45016</v>
      </c>
      <c r="P48" s="13" t="str" cm="1">
        <f t="array" ref="P48:S48">_xlfn._xlws.FILTER(Table3[],ISERROR(_xlfn.XMATCH(Table3[Email],AD[User Principal Name/UPN ])))</f>
        <v>Allan</v>
      </c>
      <c r="Q48" t="str">
        <v>ACME Kit</v>
      </c>
      <c r="R48">
        <v>0</v>
      </c>
      <c r="S48" t="str">
        <v>allan@control.se</v>
      </c>
      <c r="V48" s="5" t="str">
        <v>allan@control.se</v>
      </c>
      <c r="AG48" t="str">
        <v>orvar@control.se</v>
      </c>
      <c r="AI48" t="str">
        <v>lindsey@control.se</v>
      </c>
    </row>
    <row r="49" spans="1:35" x14ac:dyDescent="0.3">
      <c r="A49" t="b">
        <v>1</v>
      </c>
      <c r="B49" t="str">
        <v>BCA</v>
      </c>
      <c r="C49" t="str">
        <v>¤</v>
      </c>
      <c r="D49" s="2">
        <v>44802.677303240744</v>
      </c>
      <c r="E49" t="str">
        <v>M365-E3-Bundle</v>
      </c>
      <c r="F49" t="str">
        <v>Barbi</v>
      </c>
      <c r="G49" s="3">
        <v>0</v>
      </c>
      <c r="H49" s="3">
        <v>0</v>
      </c>
      <c r="I49" t="str">
        <v>barbi@control.se</v>
      </c>
      <c r="J49" t="e">
        <v>#N/A</v>
      </c>
      <c r="V49" s="5" t="str">
        <v>anna@control.se</v>
      </c>
      <c r="AG49" t="str">
        <v>marita@control.se</v>
      </c>
      <c r="AI49" t="str">
        <v>leisel@control.se</v>
      </c>
    </row>
    <row r="50" spans="1:35" x14ac:dyDescent="0.3">
      <c r="A50" t="b">
        <v>1</v>
      </c>
      <c r="B50" t="str">
        <v>BCA</v>
      </c>
      <c r="C50" t="str">
        <v>Maria</v>
      </c>
      <c r="D50" s="2">
        <v>44810.32099537037</v>
      </c>
      <c r="E50" t="str">
        <v>M365-E3-Bundle</v>
      </c>
      <c r="F50" t="str">
        <v>Lan</v>
      </c>
      <c r="G50" s="3">
        <v>0</v>
      </c>
      <c r="H50" s="3">
        <v>0</v>
      </c>
      <c r="I50" t="str">
        <v>lan@control.se</v>
      </c>
      <c r="J50" t="e">
        <v>#N/A</v>
      </c>
      <c r="V50" s="5" t="str">
        <v>kelly@control.se</v>
      </c>
      <c r="AG50" t="str">
        <v>carol@control.se</v>
      </c>
      <c r="AI50" t="str">
        <v>adhemar@control.se</v>
      </c>
    </row>
    <row r="51" spans="1:35" x14ac:dyDescent="0.3">
      <c r="A51" t="b">
        <v>1</v>
      </c>
      <c r="B51" t="str">
        <v>BCA</v>
      </c>
      <c r="C51" t="str">
        <v>Maria</v>
      </c>
      <c r="D51" s="2">
        <v>44741.774293981478</v>
      </c>
      <c r="E51" t="str">
        <v>M365-E3-Bundle</v>
      </c>
      <c r="F51" t="str">
        <v>Bertram</v>
      </c>
      <c r="G51" s="3">
        <v>-1</v>
      </c>
      <c r="H51" s="3">
        <v>45200</v>
      </c>
      <c r="I51" t="str">
        <v>bertram@control.se</v>
      </c>
      <c r="J51" t="e">
        <v>#N/A</v>
      </c>
      <c r="V51" s="5" t="str">
        <v>bjarte@control.se</v>
      </c>
      <c r="AG51" t="str">
        <v>chandra@control.se</v>
      </c>
      <c r="AI51" t="str">
        <v>allan@control.se</v>
      </c>
    </row>
    <row r="52" spans="1:35" x14ac:dyDescent="0.3">
      <c r="A52" t="b">
        <v>1</v>
      </c>
      <c r="B52" t="str">
        <v>BCA</v>
      </c>
      <c r="C52" t="str">
        <v>Maria</v>
      </c>
      <c r="D52" s="2">
        <v>44731.325590277775</v>
      </c>
      <c r="E52">
        <v>0</v>
      </c>
      <c r="F52" t="str">
        <v>Rogelio</v>
      </c>
      <c r="G52" s="3">
        <v>-1</v>
      </c>
      <c r="H52" s="3">
        <v>45212</v>
      </c>
      <c r="I52" t="str">
        <v>rogelio@control.se</v>
      </c>
      <c r="J52" t="e">
        <v>#N/A</v>
      </c>
      <c r="L52" s="12" t="s">
        <v>154</v>
      </c>
      <c r="AG52" t="str">
        <v>katie@control.se</v>
      </c>
      <c r="AI52" t="str">
        <v>anna@control.se</v>
      </c>
    </row>
    <row r="53" spans="1:35" x14ac:dyDescent="0.3">
      <c r="A53" t="b">
        <v>0</v>
      </c>
      <c r="B53" t="str">
        <v>BCA</v>
      </c>
      <c r="C53" t="str">
        <v>Olivia</v>
      </c>
      <c r="D53" s="2">
        <v>44774.491597222222</v>
      </c>
      <c r="E53" t="str">
        <v>M365-E3-Bundle</v>
      </c>
      <c r="F53" t="str">
        <v>Roberta</v>
      </c>
      <c r="G53" s="3">
        <v>0</v>
      </c>
      <c r="H53" s="3">
        <v>44894</v>
      </c>
      <c r="I53" t="str">
        <v>roberta@control.se</v>
      </c>
      <c r="J53" t="e">
        <v>#N/A</v>
      </c>
      <c r="L53" s="13" t="str" cm="1">
        <f t="array" ref="L53:N54">_xlfn._xlws.FILTER(HR[],ISERROR(_xlfn.XMATCH(HR[Namn],AD[[Name ]])))</f>
        <v>anna-maria@control.se</v>
      </c>
      <c r="M53" t="str">
        <v>Anna Maria</v>
      </c>
      <c r="N53" s="3">
        <v>0</v>
      </c>
      <c r="AG53" t="str">
        <v>lilies@control.se</v>
      </c>
      <c r="AI53" t="str">
        <v>kelly@control.se</v>
      </c>
    </row>
    <row r="54" spans="1:35" x14ac:dyDescent="0.3">
      <c r="A54" t="b">
        <v>1</v>
      </c>
      <c r="B54" t="str">
        <v>BCA</v>
      </c>
      <c r="C54" t="str">
        <v>Olivia</v>
      </c>
      <c r="D54" s="2">
        <v>44563.797291666669</v>
      </c>
      <c r="E54" t="str">
        <v>M365-E3-Bundle</v>
      </c>
      <c r="F54" t="str">
        <v>Otto</v>
      </c>
      <c r="G54" s="3">
        <v>-1</v>
      </c>
      <c r="H54" s="3">
        <v>44544</v>
      </c>
      <c r="I54" t="str">
        <v>otto@control.se</v>
      </c>
      <c r="J54" t="e">
        <v>#N/A</v>
      </c>
      <c r="L54" t="str">
        <v>marita@control.se</v>
      </c>
      <c r="M54" t="str">
        <v>Marita</v>
      </c>
      <c r="N54" s="3">
        <v>0</v>
      </c>
      <c r="AG54" t="str">
        <v>cesar@control.se</v>
      </c>
      <c r="AI54" t="str">
        <v>bjarte@control.se</v>
      </c>
    </row>
    <row r="55" spans="1:35" x14ac:dyDescent="0.3">
      <c r="A55" t="b">
        <v>1</v>
      </c>
      <c r="B55" t="str">
        <v>¤</v>
      </c>
      <c r="C55" t="str">
        <v>Charlie</v>
      </c>
      <c r="D55" s="2" t="str">
        <v>¤</v>
      </c>
      <c r="E55">
        <v>0</v>
      </c>
      <c r="F55" t="str">
        <v>Kelly</v>
      </c>
      <c r="G55" s="3">
        <v>-1</v>
      </c>
      <c r="H55" s="3">
        <v>0</v>
      </c>
      <c r="I55" t="str">
        <v>kelly@control.se</v>
      </c>
      <c r="J55">
        <v>4</v>
      </c>
      <c r="AG55" t="str">
        <v>falk@control.se</v>
      </c>
    </row>
    <row r="56" spans="1:35" x14ac:dyDescent="0.3">
      <c r="A56" t="b">
        <v>1</v>
      </c>
      <c r="B56" t="str">
        <v>¤</v>
      </c>
      <c r="C56" t="str">
        <v>Charlie</v>
      </c>
      <c r="D56" s="2" t="str">
        <v>¤</v>
      </c>
      <c r="E56" t="str">
        <v>M365-E3-Bundle</v>
      </c>
      <c r="F56" t="str">
        <v>Adhemar</v>
      </c>
      <c r="G56" s="3">
        <v>0</v>
      </c>
      <c r="H56" s="3">
        <v>0</v>
      </c>
      <c r="I56" t="str">
        <v>adhemar@control.se</v>
      </c>
      <c r="J56">
        <v>1</v>
      </c>
      <c r="U56" s="19" t="s">
        <v>155</v>
      </c>
      <c r="V56" s="10" t="str" cm="1">
        <f t="array" ref="V56">_xlfn._xlws.FILTER(AD[User Principal Name/UPN ],(AD[[Last Sign In ]]&gt;AD[[End Date ]])*(AD[[End Date ]]&gt;0)*ISNUMBER(AD[[Last Sign In ]]))</f>
        <v>otto@control.se</v>
      </c>
      <c r="AG56" t="str">
        <v>heiner@control.se</v>
      </c>
    </row>
    <row r="57" spans="1:35" x14ac:dyDescent="0.3">
      <c r="A57" t="b">
        <v>1</v>
      </c>
      <c r="B57" t="str">
        <v>BCA</v>
      </c>
      <c r="C57" t="str">
        <v>Elise</v>
      </c>
      <c r="D57" s="2" t="str">
        <v>¤</v>
      </c>
      <c r="E57" t="str">
        <v>M365-E3-Bundle</v>
      </c>
      <c r="F57" t="str">
        <v>Alain</v>
      </c>
      <c r="G57" s="3">
        <v>-1</v>
      </c>
      <c r="H57" s="3">
        <v>0</v>
      </c>
      <c r="I57" t="str">
        <v>alain@control.se</v>
      </c>
      <c r="J57" t="e">
        <v>#N/A</v>
      </c>
      <c r="AG57" t="str">
        <v>gregory@control.se</v>
      </c>
    </row>
    <row r="58" spans="1:35" x14ac:dyDescent="0.3">
      <c r="A58" t="b">
        <v>1</v>
      </c>
      <c r="B58" t="str">
        <v>BCA</v>
      </c>
      <c r="C58" t="str">
        <v>Elise</v>
      </c>
      <c r="D58" s="2" t="str">
        <v>¤</v>
      </c>
      <c r="E58" t="str">
        <v>M365-E3-Bundle</v>
      </c>
      <c r="F58" t="str">
        <v>Anna</v>
      </c>
      <c r="G58" s="3">
        <v>-1</v>
      </c>
      <c r="H58" s="3">
        <v>0</v>
      </c>
      <c r="I58" t="str">
        <v>anna@control.se</v>
      </c>
      <c r="J58">
        <v>3</v>
      </c>
      <c r="W58" s="3"/>
      <c r="AG58" t="str">
        <v>roman@control.se</v>
      </c>
    </row>
    <row r="59" spans="1:35" x14ac:dyDescent="0.3">
      <c r="A59" t="b">
        <v>1</v>
      </c>
      <c r="B59" t="str">
        <v>BCA</v>
      </c>
      <c r="C59" t="str">
        <v>Elise</v>
      </c>
      <c r="D59" s="2" t="str">
        <v>¤</v>
      </c>
      <c r="E59" t="str">
        <v>M365-E3-Bundle</v>
      </c>
      <c r="F59" t="str">
        <v>Bjarte</v>
      </c>
      <c r="G59" s="3">
        <v>0</v>
      </c>
      <c r="H59" s="3">
        <v>0</v>
      </c>
      <c r="I59" t="str">
        <v>bjarte@control.se</v>
      </c>
      <c r="J59">
        <v>5</v>
      </c>
      <c r="U59" s="19" t="s">
        <v>156</v>
      </c>
      <c r="V59" s="10" t="str" cm="1">
        <f t="array" aca="1" ref="V59:V89" ca="1">_xlfn._xlws.FILTER(AD[User Principal Name/UPN ],(AD[[Last Sign In ]]&lt;TODAY()-$U$60)+NOT(ISNUMBER(AD[[Last Sign In ]])))</f>
        <v>anna-maria@control.se</v>
      </c>
      <c r="W59" s="20" cm="1">
        <f t="array" aca="1" ref="W59:W89" ca="1">_xlfn._xlws.FILTER(AD[Phone],(AD[[Last Sign In ]]&lt;TODAY()-$U$60)+NOT(ISNUMBER(AD[[Last Sign In ]])))</f>
        <v>-1</v>
      </c>
      <c r="X59" s="22" t="str" cm="1">
        <f t="array" aca="1" ref="X59:X89" ca="1">_xlfn._xlws.FILTER(AD[[Licenses ]],(AD[[Last Sign In ]]&lt;TODAY()-$U$60)+NOT(ISNUMBER(AD[[Last Sign In ]])))</f>
        <v>M365-E3-Bundle</v>
      </c>
      <c r="AB59" s="10" t="str" cm="1">
        <f t="array" aca="1" ref="AB59:AE89" ca="1">_xlfn._xlws.FILTER(_xlfn.CHOOSECOLS(AD[],3,6,9,4),(AD[[Last Sign In ]]&lt;TODAY()-$U$60)+NOT(ISNUMBER(AD[[Last Sign In ]])))</f>
        <v>Charlie</v>
      </c>
      <c r="AC59" t="str">
        <f ca="1"/>
        <v>Anna-Maria</v>
      </c>
      <c r="AD59" t="str">
        <f ca="1"/>
        <v>anna-maria@control.se</v>
      </c>
      <c r="AE59" s="3" t="str">
        <f ca="1"/>
        <v>¤</v>
      </c>
      <c r="AG59" t="str">
        <v>fedya@control.se</v>
      </c>
    </row>
    <row r="60" spans="1:35" x14ac:dyDescent="0.3">
      <c r="A60" t="b">
        <v>1</v>
      </c>
      <c r="B60" t="str">
        <v>BCA</v>
      </c>
      <c r="C60" t="str">
        <v>Olivia</v>
      </c>
      <c r="D60" s="2" t="str">
        <v>¤</v>
      </c>
      <c r="E60" t="str">
        <v>M365-E3-Bundle</v>
      </c>
      <c r="F60" t="str">
        <v>Cecilia</v>
      </c>
      <c r="G60" s="3">
        <v>-1</v>
      </c>
      <c r="H60" s="3">
        <v>0</v>
      </c>
      <c r="I60" t="str">
        <v>cecilia@control.se</v>
      </c>
      <c r="J60" t="e">
        <v>#N/A</v>
      </c>
      <c r="U60" s="24">
        <v>90</v>
      </c>
      <c r="V60" s="5" t="str">
        <f ca="1"/>
        <v>orvar@control.se</v>
      </c>
      <c r="W60" s="21">
        <f ca="1"/>
        <v>0</v>
      </c>
      <c r="X60" s="23">
        <f ca="1"/>
        <v>0</v>
      </c>
      <c r="AB60" t="str">
        <f ca="1"/>
        <v>Olivia</v>
      </c>
      <c r="AC60" t="str">
        <f ca="1"/>
        <v>Orvar</v>
      </c>
      <c r="AD60" t="str">
        <f ca="1"/>
        <v>orvar@control.se</v>
      </c>
      <c r="AE60" s="3">
        <f ca="1"/>
        <v>44775.499861111108</v>
      </c>
      <c r="AG60" t="str">
        <v>leisel@control.se</v>
      </c>
    </row>
    <row r="61" spans="1:35" x14ac:dyDescent="0.3">
      <c r="V61" s="5" t="str">
        <f ca="1"/>
        <v>marita@control.se</v>
      </c>
      <c r="W61" s="21">
        <f ca="1"/>
        <v>-1</v>
      </c>
      <c r="X61" s="23" t="str">
        <f ca="1"/>
        <v>M365-E3-Bundle</v>
      </c>
      <c r="AB61" t="str">
        <f ca="1"/>
        <v>Olivia</v>
      </c>
      <c r="AC61" t="str">
        <f ca="1"/>
        <v>Maritza</v>
      </c>
      <c r="AD61" t="str">
        <f ca="1"/>
        <v>marita@control.se</v>
      </c>
      <c r="AE61" s="3">
        <f ca="1"/>
        <v>44791.400347222225</v>
      </c>
      <c r="AG61" t="str">
        <v>corrie@control.se</v>
      </c>
    </row>
    <row r="62" spans="1:35" x14ac:dyDescent="0.3">
      <c r="V62" s="5" t="str">
        <f ca="1"/>
        <v>carol@control.se</v>
      </c>
      <c r="W62" s="21">
        <f ca="1"/>
        <v>-1</v>
      </c>
      <c r="X62" s="23" t="str">
        <f ca="1"/>
        <v>M365-E3-Bundle</v>
      </c>
      <c r="AB62" t="str">
        <f ca="1"/>
        <v>Elise</v>
      </c>
      <c r="AC62" t="str">
        <f ca="1"/>
        <v>Carol</v>
      </c>
      <c r="AD62" t="str">
        <f ca="1"/>
        <v>carol@control.se</v>
      </c>
      <c r="AE62" s="3">
        <f ca="1"/>
        <v>44808.344629629632</v>
      </c>
      <c r="AG62" t="str">
        <v>lindsey@control.se</v>
      </c>
    </row>
    <row r="63" spans="1:35" x14ac:dyDescent="0.3">
      <c r="V63" s="5" t="str">
        <f ca="1"/>
        <v>lilies@control.se</v>
      </c>
      <c r="W63" s="21">
        <f ca="1"/>
        <v>-1</v>
      </c>
      <c r="X63" s="23" t="str">
        <f ca="1"/>
        <v>M365-E3-Bundle</v>
      </c>
      <c r="AB63" t="str">
        <f ca="1"/>
        <v>Elise</v>
      </c>
      <c r="AC63" t="str">
        <f ca="1"/>
        <v>Lilies</v>
      </c>
      <c r="AD63" t="str">
        <f ca="1"/>
        <v>lilies@control.se</v>
      </c>
      <c r="AE63" s="3">
        <f ca="1"/>
        <v>44810.715833333335</v>
      </c>
    </row>
    <row r="64" spans="1:35" x14ac:dyDescent="0.3">
      <c r="V64" s="5" t="str">
        <f ca="1"/>
        <v>heiner@control.se</v>
      </c>
      <c r="W64" s="21">
        <f ca="1"/>
        <v>-1</v>
      </c>
      <c r="X64" s="23" t="str">
        <f ca="1"/>
        <v>M365-E3-Bundle</v>
      </c>
      <c r="AB64" t="str">
        <f ca="1"/>
        <v>Elise</v>
      </c>
      <c r="AC64" t="str">
        <f ca="1"/>
        <v>Heiner</v>
      </c>
      <c r="AD64" t="str">
        <f ca="1"/>
        <v>heiner@control.se</v>
      </c>
      <c r="AE64" s="3" t="str">
        <f ca="1"/>
        <v>¤</v>
      </c>
    </row>
    <row r="65" spans="22:31" x14ac:dyDescent="0.3">
      <c r="V65" s="5" t="str">
        <f ca="1"/>
        <v>gregory@control.se</v>
      </c>
      <c r="W65" s="21">
        <f ca="1"/>
        <v>-1</v>
      </c>
      <c r="X65" s="23">
        <f ca="1"/>
        <v>0</v>
      </c>
      <c r="AB65" t="str">
        <f ca="1"/>
        <v>Elise</v>
      </c>
      <c r="AC65" t="str">
        <f ca="1"/>
        <v>Gregory</v>
      </c>
      <c r="AD65" t="str">
        <f ca="1"/>
        <v>gregory@control.se</v>
      </c>
      <c r="AE65" s="3">
        <f ca="1"/>
        <v>44732.636956018519</v>
      </c>
    </row>
    <row r="66" spans="22:31" x14ac:dyDescent="0.3">
      <c r="V66" s="5" t="str">
        <f ca="1"/>
        <v>roman@control.se</v>
      </c>
      <c r="W66" s="21">
        <f ca="1"/>
        <v>-1</v>
      </c>
      <c r="X66" s="23" t="str">
        <f ca="1"/>
        <v>M365-E3-Bundle</v>
      </c>
      <c r="AB66" t="str">
        <f ca="1"/>
        <v>Charlie</v>
      </c>
      <c r="AC66" t="str">
        <f ca="1"/>
        <v>Roman</v>
      </c>
      <c r="AD66" t="str">
        <f ca="1"/>
        <v>roman@control.se</v>
      </c>
      <c r="AE66" s="3" t="str">
        <f ca="1"/>
        <v>¤</v>
      </c>
    </row>
    <row r="67" spans="22:31" x14ac:dyDescent="0.3">
      <c r="V67" s="5" t="str">
        <f ca="1"/>
        <v>fedya@control.se</v>
      </c>
      <c r="W67" s="21">
        <f ca="1"/>
        <v>-1</v>
      </c>
      <c r="X67" s="23" t="str">
        <f ca="1"/>
        <v>M365-E3-Bundle</v>
      </c>
      <c r="AB67" t="str">
        <f ca="1"/>
        <v>Maria</v>
      </c>
      <c r="AC67" t="str">
        <f ca="1"/>
        <v>Fedya</v>
      </c>
      <c r="AD67" t="str">
        <f ca="1"/>
        <v>fedya@control.se</v>
      </c>
      <c r="AE67" s="3">
        <f ca="1"/>
        <v>44677.351122685184</v>
      </c>
    </row>
    <row r="68" spans="22:31" x14ac:dyDescent="0.3">
      <c r="V68" s="5" t="str">
        <f ca="1"/>
        <v>kornelia@control.se</v>
      </c>
      <c r="W68" s="21">
        <f ca="1"/>
        <v>-1</v>
      </c>
      <c r="X68" s="23" t="str">
        <f ca="1"/>
        <v>M365-E3-Bundle</v>
      </c>
      <c r="AB68" t="str">
        <f ca="1"/>
        <v>Elise</v>
      </c>
      <c r="AC68" t="str">
        <f ca="1"/>
        <v>Kornelia</v>
      </c>
      <c r="AD68" t="str">
        <f ca="1"/>
        <v>kornelia@control.se</v>
      </c>
      <c r="AE68" s="3">
        <f ca="1"/>
        <v>44731.506192129629</v>
      </c>
    </row>
    <row r="69" spans="22:31" x14ac:dyDescent="0.3">
      <c r="V69" s="5" t="str">
        <f ca="1"/>
        <v>corrie@control.se</v>
      </c>
      <c r="W69" s="21">
        <f ca="1"/>
        <v>-1</v>
      </c>
      <c r="X69" s="23" t="str">
        <f ca="1"/>
        <v>M365-E3-Bundle</v>
      </c>
      <c r="AB69" t="str">
        <f ca="1"/>
        <v>Elise</v>
      </c>
      <c r="AC69" t="str">
        <f ca="1"/>
        <v>Corrie</v>
      </c>
      <c r="AD69" t="str">
        <f ca="1"/>
        <v>corrie@control.se</v>
      </c>
      <c r="AE69" s="3">
        <f ca="1"/>
        <v>44734.581828703704</v>
      </c>
    </row>
    <row r="70" spans="22:31" x14ac:dyDescent="0.3">
      <c r="V70" s="5" t="str">
        <f ca="1"/>
        <v>lindsey@control.se</v>
      </c>
      <c r="W70" s="21">
        <f ca="1"/>
        <v>-1</v>
      </c>
      <c r="X70" s="23" t="str">
        <f ca="1"/>
        <v>M365-E3-Bundle</v>
      </c>
      <c r="AB70" t="str">
        <f ca="1"/>
        <v>Maria</v>
      </c>
      <c r="AC70" t="str">
        <f ca="1"/>
        <v>Lindsey</v>
      </c>
      <c r="AD70" t="str">
        <f ca="1"/>
        <v>lindsey@control.se</v>
      </c>
      <c r="AE70" s="3">
        <f ca="1"/>
        <v>44747.8359375</v>
      </c>
    </row>
    <row r="71" spans="22:31" x14ac:dyDescent="0.3">
      <c r="V71" s="5" t="str">
        <f ca="1"/>
        <v>leisel@control.se</v>
      </c>
      <c r="W71" s="21">
        <f ca="1"/>
        <v>-1</v>
      </c>
      <c r="X71" s="23" t="str">
        <f ca="1"/>
        <v>M365-E3-Bundle</v>
      </c>
      <c r="AB71" t="str">
        <f ca="1"/>
        <v>Charlie</v>
      </c>
      <c r="AC71" t="str">
        <f ca="1"/>
        <v>Leisel</v>
      </c>
      <c r="AD71" t="str">
        <f ca="1"/>
        <v>leisel@control.se</v>
      </c>
      <c r="AE71" s="3">
        <f ca="1"/>
        <v>44769.306585648148</v>
      </c>
    </row>
    <row r="72" spans="22:31" x14ac:dyDescent="0.3">
      <c r="V72" s="5" t="str">
        <f ca="1"/>
        <v>barbi@control.se</v>
      </c>
      <c r="W72" s="21">
        <f ca="1"/>
        <v>0</v>
      </c>
      <c r="X72" s="23" t="str">
        <f ca="1"/>
        <v>M365-E3-Bundle</v>
      </c>
      <c r="AB72" t="str">
        <f ca="1"/>
        <v>¤</v>
      </c>
      <c r="AC72" t="str">
        <f ca="1"/>
        <v>Barbi</v>
      </c>
      <c r="AD72" t="str">
        <f ca="1"/>
        <v>barbi@control.se</v>
      </c>
      <c r="AE72" s="3">
        <f ca="1"/>
        <v>44802.677303240744</v>
      </c>
    </row>
    <row r="73" spans="22:31" x14ac:dyDescent="0.3">
      <c r="V73" s="5" t="str">
        <f ca="1"/>
        <v>lan@control.se</v>
      </c>
      <c r="W73" s="21">
        <f ca="1"/>
        <v>0</v>
      </c>
      <c r="X73" s="23" t="str">
        <f ca="1"/>
        <v>M365-E3-Bundle</v>
      </c>
      <c r="AB73" t="str">
        <f ca="1"/>
        <v>Maria</v>
      </c>
      <c r="AC73" t="str">
        <f ca="1"/>
        <v>Lan</v>
      </c>
      <c r="AD73" t="str">
        <f ca="1"/>
        <v>lan@control.se</v>
      </c>
      <c r="AE73" s="3">
        <f ca="1"/>
        <v>44810.32099537037</v>
      </c>
    </row>
    <row r="74" spans="22:31" x14ac:dyDescent="0.3">
      <c r="V74" s="5" t="str">
        <f ca="1"/>
        <v>bertram@control.se</v>
      </c>
      <c r="W74" s="21">
        <f ca="1"/>
        <v>-1</v>
      </c>
      <c r="X74" s="23" t="str">
        <f ca="1"/>
        <v>M365-E3-Bundle</v>
      </c>
      <c r="AB74" t="str">
        <f ca="1"/>
        <v>Maria</v>
      </c>
      <c r="AC74" t="str">
        <f ca="1"/>
        <v>Bertram</v>
      </c>
      <c r="AD74" t="str">
        <f ca="1"/>
        <v>bertram@control.se</v>
      </c>
      <c r="AE74" s="3">
        <f ca="1"/>
        <v>44741.774293981478</v>
      </c>
    </row>
    <row r="75" spans="22:31" x14ac:dyDescent="0.3">
      <c r="V75" s="5" t="str">
        <f ca="1"/>
        <v>rogelio@control.se</v>
      </c>
      <c r="W75" s="21">
        <f ca="1"/>
        <v>-1</v>
      </c>
      <c r="X75" s="23">
        <f ca="1"/>
        <v>0</v>
      </c>
      <c r="AB75" t="str">
        <f ca="1"/>
        <v>Maria</v>
      </c>
      <c r="AC75" t="str">
        <f ca="1"/>
        <v>Rogelio</v>
      </c>
      <c r="AD75" t="str">
        <f ca="1"/>
        <v>rogelio@control.se</v>
      </c>
      <c r="AE75" s="3">
        <f ca="1"/>
        <v>44731.325590277775</v>
      </c>
    </row>
    <row r="76" spans="22:31" x14ac:dyDescent="0.3">
      <c r="V76" s="5" t="str">
        <f ca="1"/>
        <v>cesar@control.se</v>
      </c>
      <c r="W76" s="21">
        <f ca="1"/>
        <v>-1</v>
      </c>
      <c r="X76" s="23" t="str">
        <f ca="1"/>
        <v>M365-F3-Bundle</v>
      </c>
      <c r="AB76" t="str">
        <f ca="1"/>
        <v>¤</v>
      </c>
      <c r="AC76" t="str">
        <f ca="1"/>
        <v>Cesar</v>
      </c>
      <c r="AD76" t="str">
        <f ca="1"/>
        <v>cesar@control.se</v>
      </c>
      <c r="AE76" t="str">
        <f ca="1"/>
        <v>¤</v>
      </c>
    </row>
    <row r="77" spans="22:31" x14ac:dyDescent="0.3">
      <c r="V77" s="5" t="str">
        <f ca="1"/>
        <v>falk@control.se</v>
      </c>
      <c r="W77" s="21">
        <f ca="1"/>
        <v>-1</v>
      </c>
      <c r="X77" s="23" t="str">
        <f ca="1"/>
        <v>M365-E3-Bundle</v>
      </c>
      <c r="AB77" t="str">
        <f ca="1"/>
        <v>Charlie</v>
      </c>
      <c r="AC77" t="str">
        <f ca="1"/>
        <v>Falk</v>
      </c>
      <c r="AD77" t="str">
        <f ca="1"/>
        <v>falk@control.se</v>
      </c>
      <c r="AE77" t="str">
        <f ca="1"/>
        <v>¤</v>
      </c>
    </row>
    <row r="78" spans="22:31" x14ac:dyDescent="0.3">
      <c r="V78" s="5" t="str">
        <f ca="1"/>
        <v>katie@control.se</v>
      </c>
      <c r="W78" s="21">
        <f ca="1"/>
        <v>-1</v>
      </c>
      <c r="X78" s="23" t="str">
        <f ca="1"/>
        <v>M365-E3-Bundle</v>
      </c>
      <c r="AB78" t="str">
        <f ca="1"/>
        <v>Maria</v>
      </c>
      <c r="AC78" t="str">
        <f ca="1"/>
        <v>Katie</v>
      </c>
      <c r="AD78" t="str">
        <f ca="1"/>
        <v>katie@control.se</v>
      </c>
      <c r="AE78">
        <f ca="1"/>
        <v>44675.376747685186</v>
      </c>
    </row>
    <row r="79" spans="22:31" x14ac:dyDescent="0.3">
      <c r="V79" s="5" t="str">
        <f ca="1"/>
        <v>roberta@control.se</v>
      </c>
      <c r="W79" s="21">
        <f ca="1"/>
        <v>0</v>
      </c>
      <c r="X79" t="str">
        <f ca="1"/>
        <v>M365-E3-Bundle</v>
      </c>
      <c r="AB79" t="str">
        <f ca="1"/>
        <v>Olivia</v>
      </c>
      <c r="AC79" t="str">
        <f ca="1"/>
        <v>Roberta</v>
      </c>
      <c r="AD79" t="str">
        <f ca="1"/>
        <v>roberta@control.se</v>
      </c>
      <c r="AE79">
        <f ca="1"/>
        <v>44774.491597222222</v>
      </c>
    </row>
    <row r="80" spans="22:31" x14ac:dyDescent="0.3">
      <c r="V80" s="5" t="str">
        <f ca="1"/>
        <v>chandra@control.se</v>
      </c>
      <c r="W80" s="21">
        <f ca="1"/>
        <v>-1</v>
      </c>
      <c r="X80" t="str">
        <f ca="1"/>
        <v>M365-E3-Bundle</v>
      </c>
      <c r="AB80" t="str">
        <f ca="1"/>
        <v>Maria</v>
      </c>
      <c r="AC80" t="str">
        <f ca="1"/>
        <v>Chandra</v>
      </c>
      <c r="AD80" t="str">
        <f ca="1"/>
        <v>chandra@control.se</v>
      </c>
      <c r="AE80">
        <f ca="1"/>
        <v>44791.545775462961</v>
      </c>
    </row>
    <row r="81" spans="22:31" x14ac:dyDescent="0.3">
      <c r="V81" s="5" t="str">
        <f ca="1"/>
        <v>falk@control.se</v>
      </c>
      <c r="W81">
        <f ca="1"/>
        <v>-1</v>
      </c>
      <c r="X81" t="str">
        <f ca="1"/>
        <v>M365-E3-Bundle</v>
      </c>
      <c r="AB81" t="str">
        <f ca="1"/>
        <v>Elise</v>
      </c>
      <c r="AC81" t="str">
        <f ca="1"/>
        <v>Falk</v>
      </c>
      <c r="AD81" t="str">
        <f ca="1"/>
        <v>falk@control.se</v>
      </c>
      <c r="AE81">
        <f ca="1"/>
        <v>44794.322199074071</v>
      </c>
    </row>
    <row r="82" spans="22:31" x14ac:dyDescent="0.3">
      <c r="V82" s="5" t="str">
        <f ca="1"/>
        <v>katie@control.se</v>
      </c>
      <c r="W82">
        <f ca="1"/>
        <v>-1</v>
      </c>
      <c r="X82" t="str">
        <f ca="1"/>
        <v>M365-E3-Bundle</v>
      </c>
      <c r="AB82" t="str">
        <f ca="1"/>
        <v>Olivia</v>
      </c>
      <c r="AC82" t="str">
        <f ca="1"/>
        <v>Katie</v>
      </c>
      <c r="AD82" t="str">
        <f ca="1"/>
        <v>katie@control.se</v>
      </c>
      <c r="AE82">
        <f ca="1"/>
        <v>44796.797291666669</v>
      </c>
    </row>
    <row r="83" spans="22:31" x14ac:dyDescent="0.3">
      <c r="V83" s="5" t="str">
        <f ca="1"/>
        <v>otto@control.se</v>
      </c>
      <c r="W83">
        <f ca="1"/>
        <v>-1</v>
      </c>
      <c r="X83" t="str">
        <f ca="1"/>
        <v>M365-E3-Bundle</v>
      </c>
      <c r="AB83" t="str">
        <f ca="1"/>
        <v>Olivia</v>
      </c>
      <c r="AC83" t="str">
        <f ca="1"/>
        <v>Otto</v>
      </c>
      <c r="AD83" t="str">
        <f ca="1"/>
        <v>otto@control.se</v>
      </c>
      <c r="AE83">
        <f ca="1"/>
        <v>44563.797291666669</v>
      </c>
    </row>
    <row r="84" spans="22:31" x14ac:dyDescent="0.3">
      <c r="V84" s="5" t="str">
        <f ca="1"/>
        <v>kelly@control.se</v>
      </c>
      <c r="W84">
        <f ca="1"/>
        <v>-1</v>
      </c>
      <c r="X84">
        <f ca="1"/>
        <v>0</v>
      </c>
      <c r="AB84" t="str">
        <f ca="1"/>
        <v>Charlie</v>
      </c>
      <c r="AC84" t="str">
        <f ca="1"/>
        <v>Kelly</v>
      </c>
      <c r="AD84" t="str">
        <f ca="1"/>
        <v>kelly@control.se</v>
      </c>
      <c r="AE84" t="str">
        <f ca="1"/>
        <v>¤</v>
      </c>
    </row>
    <row r="85" spans="22:31" x14ac:dyDescent="0.3">
      <c r="V85" s="5" t="str">
        <f ca="1"/>
        <v>adhemar@control.se</v>
      </c>
      <c r="W85">
        <f ca="1"/>
        <v>0</v>
      </c>
      <c r="X85" t="str">
        <f ca="1"/>
        <v>M365-E3-Bundle</v>
      </c>
      <c r="AB85" t="str">
        <f ca="1"/>
        <v>Charlie</v>
      </c>
      <c r="AC85" t="str">
        <f ca="1"/>
        <v>Adhemar</v>
      </c>
      <c r="AD85" t="str">
        <f ca="1"/>
        <v>adhemar@control.se</v>
      </c>
      <c r="AE85" t="str">
        <f ca="1"/>
        <v>¤</v>
      </c>
    </row>
    <row r="86" spans="22:31" x14ac:dyDescent="0.3">
      <c r="V86" s="5" t="str">
        <f ca="1"/>
        <v>alain@control.se</v>
      </c>
      <c r="W86">
        <f ca="1"/>
        <v>-1</v>
      </c>
      <c r="X86" t="str">
        <f ca="1"/>
        <v>M365-E3-Bundle</v>
      </c>
      <c r="AB86" t="str">
        <f ca="1"/>
        <v>Elise</v>
      </c>
      <c r="AC86" t="str">
        <f ca="1"/>
        <v>Alain</v>
      </c>
      <c r="AD86" t="str">
        <f ca="1"/>
        <v>alain@control.se</v>
      </c>
      <c r="AE86" t="str">
        <f ca="1"/>
        <v>¤</v>
      </c>
    </row>
    <row r="87" spans="22:31" x14ac:dyDescent="0.3">
      <c r="V87" s="5" t="str">
        <f ca="1"/>
        <v>anna@control.se</v>
      </c>
      <c r="W87">
        <f ca="1"/>
        <v>-1</v>
      </c>
      <c r="X87" t="str">
        <f ca="1"/>
        <v>M365-E3-Bundle</v>
      </c>
      <c r="AB87" t="str">
        <f ca="1"/>
        <v>Elise</v>
      </c>
      <c r="AC87" t="str">
        <f ca="1"/>
        <v>Anna</v>
      </c>
      <c r="AD87" t="str">
        <f ca="1"/>
        <v>anna@control.se</v>
      </c>
      <c r="AE87" t="str">
        <f ca="1"/>
        <v>¤</v>
      </c>
    </row>
    <row r="88" spans="22:31" x14ac:dyDescent="0.3">
      <c r="V88" s="5" t="str">
        <f ca="1"/>
        <v>bjarte@control.se</v>
      </c>
      <c r="W88">
        <f ca="1"/>
        <v>0</v>
      </c>
      <c r="X88" t="str">
        <f ca="1"/>
        <v>M365-E3-Bundle</v>
      </c>
      <c r="AB88" t="str">
        <f ca="1"/>
        <v>Elise</v>
      </c>
      <c r="AC88" t="str">
        <f ca="1"/>
        <v>Bjarte</v>
      </c>
      <c r="AD88" t="str">
        <f ca="1"/>
        <v>bjarte@control.se</v>
      </c>
      <c r="AE88" t="str">
        <f ca="1"/>
        <v>¤</v>
      </c>
    </row>
    <row r="89" spans="22:31" x14ac:dyDescent="0.3">
      <c r="V89" s="5" t="str">
        <f ca="1"/>
        <v>cecilia@control.se</v>
      </c>
      <c r="W89">
        <f ca="1"/>
        <v>-1</v>
      </c>
      <c r="X89" t="str">
        <f ca="1"/>
        <v>M365-E3-Bundle</v>
      </c>
      <c r="AB89" t="str">
        <f ca="1"/>
        <v>Olivia</v>
      </c>
      <c r="AC89" t="str">
        <f ca="1"/>
        <v>Cecilia</v>
      </c>
      <c r="AD89" t="str">
        <f ca="1"/>
        <v>cecilia@control.se</v>
      </c>
      <c r="AE89" t="str">
        <f ca="1"/>
        <v>¤</v>
      </c>
    </row>
  </sheetData>
  <hyperlinks>
    <hyperlink ref="U9" r:id="rId1" xr:uid="{0FDF958D-3FE5-45AC-8D82-EC332B2BBA0E}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DCB8-2EEF-477C-BBF7-13C5B99E3334}">
  <dimension ref="A1:A9"/>
  <sheetViews>
    <sheetView workbookViewId="0"/>
  </sheetViews>
  <sheetFormatPr defaultRowHeight="14.4" x14ac:dyDescent="0.3"/>
  <sheetData>
    <row r="1" spans="1:1" x14ac:dyDescent="0.3">
      <c r="A1" t="s">
        <v>159</v>
      </c>
    </row>
    <row r="2" spans="1:1" x14ac:dyDescent="0.3">
      <c r="A2" t="s">
        <v>157</v>
      </c>
    </row>
    <row r="3" spans="1:1" x14ac:dyDescent="0.3">
      <c r="A3" t="s">
        <v>158</v>
      </c>
    </row>
    <row r="6" spans="1:1" x14ac:dyDescent="0.3">
      <c r="A6" t="s">
        <v>175</v>
      </c>
    </row>
    <row r="8" spans="1:1" x14ac:dyDescent="0.3">
      <c r="A8" t="s">
        <v>160</v>
      </c>
    </row>
    <row r="9" spans="1:1" x14ac:dyDescent="0.3">
      <c r="A9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/>
  </sheetViews>
  <sheetFormatPr defaultRowHeight="14.4" x14ac:dyDescent="0.3"/>
  <cols>
    <col min="1" max="1" width="17.6640625" customWidth="1"/>
    <col min="2" max="2" width="12.109375" customWidth="1"/>
    <col min="3" max="3" width="15.109375" customWidth="1"/>
  </cols>
  <sheetData>
    <row r="1" spans="1:9" x14ac:dyDescent="0.3">
      <c r="A1" t="s">
        <v>31</v>
      </c>
    </row>
    <row r="3" spans="1:9" x14ac:dyDescent="0.3">
      <c r="A3" t="s">
        <v>30</v>
      </c>
      <c r="B3" t="s">
        <v>29</v>
      </c>
      <c r="C3" t="s">
        <v>28</v>
      </c>
      <c r="I3" t="s">
        <v>27</v>
      </c>
    </row>
    <row r="4" spans="1:9" x14ac:dyDescent="0.3">
      <c r="A4" t="s">
        <v>21</v>
      </c>
      <c r="B4">
        <v>30</v>
      </c>
      <c r="C4">
        <v>13.8</v>
      </c>
      <c r="I4">
        <v>376</v>
      </c>
    </row>
    <row r="5" spans="1:9" x14ac:dyDescent="0.3">
      <c r="A5" t="s">
        <v>26</v>
      </c>
      <c r="B5">
        <v>90</v>
      </c>
      <c r="C5">
        <v>9</v>
      </c>
    </row>
    <row r="6" spans="1:9" x14ac:dyDescent="0.3">
      <c r="A6" t="s">
        <v>25</v>
      </c>
      <c r="B6">
        <v>60</v>
      </c>
      <c r="C6">
        <v>5</v>
      </c>
    </row>
    <row r="7" spans="1:9" x14ac:dyDescent="0.3">
      <c r="A7" t="s">
        <v>24</v>
      </c>
      <c r="B7">
        <v>240</v>
      </c>
      <c r="C7">
        <v>4</v>
      </c>
    </row>
    <row r="8" spans="1:9" x14ac:dyDescent="0.3">
      <c r="A8" t="s">
        <v>23</v>
      </c>
      <c r="B8">
        <v>30</v>
      </c>
      <c r="C8">
        <v>3.75</v>
      </c>
    </row>
    <row r="9" spans="1:9" x14ac:dyDescent="0.3">
      <c r="A9" t="s">
        <v>22</v>
      </c>
      <c r="B9">
        <v>120</v>
      </c>
      <c r="C9">
        <v>2.4</v>
      </c>
    </row>
    <row r="10" spans="1:9" x14ac:dyDescent="0.3">
      <c r="A10" t="s">
        <v>21</v>
      </c>
      <c r="B10">
        <v>5</v>
      </c>
      <c r="C10">
        <v>2.2999999999999998</v>
      </c>
    </row>
    <row r="11" spans="1:9" x14ac:dyDescent="0.3">
      <c r="A11" t="s">
        <v>20</v>
      </c>
      <c r="B11">
        <v>660</v>
      </c>
      <c r="C11">
        <v>1</v>
      </c>
    </row>
    <row r="12" spans="1:9" x14ac:dyDescent="0.3">
      <c r="A12" t="s">
        <v>19</v>
      </c>
      <c r="B12">
        <v>40</v>
      </c>
      <c r="C12">
        <v>0.66</v>
      </c>
    </row>
    <row r="13" spans="1:9" x14ac:dyDescent="0.3">
      <c r="A13" t="s">
        <v>18</v>
      </c>
      <c r="B13">
        <v>1440</v>
      </c>
      <c r="C13">
        <v>0.96</v>
      </c>
    </row>
    <row r="14" spans="1:9" x14ac:dyDescent="0.3">
      <c r="A14" t="s">
        <v>17</v>
      </c>
      <c r="B14">
        <v>60</v>
      </c>
      <c r="C14">
        <v>0.8</v>
      </c>
    </row>
    <row r="15" spans="1:9" x14ac:dyDescent="0.3">
      <c r="A15" t="s">
        <v>16</v>
      </c>
      <c r="B15">
        <v>1440</v>
      </c>
      <c r="C15">
        <v>0.75</v>
      </c>
    </row>
    <row r="16" spans="1:9" x14ac:dyDescent="0.3">
      <c r="A16" t="s">
        <v>15</v>
      </c>
      <c r="B16">
        <v>10</v>
      </c>
      <c r="C16">
        <v>0.37</v>
      </c>
    </row>
    <row r="17" spans="1:3" x14ac:dyDescent="0.3">
      <c r="A17" t="s">
        <v>14</v>
      </c>
      <c r="B17">
        <v>10</v>
      </c>
      <c r="C17">
        <v>0.37</v>
      </c>
    </row>
    <row r="18" spans="1:3" x14ac:dyDescent="0.3">
      <c r="A18" t="s">
        <v>13</v>
      </c>
      <c r="B18">
        <v>240</v>
      </c>
      <c r="C18">
        <v>0.36</v>
      </c>
    </row>
    <row r="19" spans="1:3" x14ac:dyDescent="0.3">
      <c r="A19" t="s">
        <v>12</v>
      </c>
      <c r="B19">
        <v>1440</v>
      </c>
      <c r="C19">
        <v>0.32</v>
      </c>
    </row>
    <row r="20" spans="1:3" x14ac:dyDescent="0.3">
      <c r="A20" t="s">
        <v>11</v>
      </c>
      <c r="B20">
        <v>30</v>
      </c>
      <c r="C20">
        <v>0.3</v>
      </c>
    </row>
    <row r="21" spans="1:3" x14ac:dyDescent="0.3">
      <c r="A21" t="s">
        <v>10</v>
      </c>
      <c r="B21">
        <v>5</v>
      </c>
      <c r="C21">
        <v>0.18</v>
      </c>
    </row>
    <row r="22" spans="1:3" x14ac:dyDescent="0.3">
      <c r="A22" t="s">
        <v>9</v>
      </c>
      <c r="B22">
        <v>1440</v>
      </c>
      <c r="C22">
        <v>0.16</v>
      </c>
    </row>
    <row r="23" spans="1:3" x14ac:dyDescent="0.3">
      <c r="A23" t="s">
        <v>8</v>
      </c>
      <c r="B23">
        <v>5</v>
      </c>
      <c r="C23">
        <v>0.08</v>
      </c>
    </row>
    <row r="24" spans="1:3" x14ac:dyDescent="0.3">
      <c r="A24" t="s">
        <v>7</v>
      </c>
      <c r="B24">
        <v>60</v>
      </c>
      <c r="C24">
        <v>0.06</v>
      </c>
    </row>
    <row r="25" spans="1:3" x14ac:dyDescent="0.3">
      <c r="A25" t="s">
        <v>6</v>
      </c>
      <c r="B25">
        <v>60</v>
      </c>
      <c r="C25">
        <v>7.0000000000000007E-2</v>
      </c>
    </row>
    <row r="26" spans="1:3" x14ac:dyDescent="0.3">
      <c r="A26" t="s">
        <v>5</v>
      </c>
      <c r="B26">
        <v>5</v>
      </c>
      <c r="C26">
        <v>0.04</v>
      </c>
    </row>
    <row r="27" spans="1:3" x14ac:dyDescent="0.3">
      <c r="A27" t="s">
        <v>4</v>
      </c>
      <c r="B27">
        <v>1440</v>
      </c>
      <c r="C27">
        <v>0.03</v>
      </c>
    </row>
    <row r="28" spans="1:3" x14ac:dyDescent="0.3">
      <c r="A28" t="s">
        <v>3</v>
      </c>
      <c r="B28">
        <v>2</v>
      </c>
      <c r="C28">
        <v>0.03</v>
      </c>
    </row>
    <row r="29" spans="1:3" x14ac:dyDescent="0.3">
      <c r="A29" t="s">
        <v>2</v>
      </c>
      <c r="B29">
        <v>120</v>
      </c>
      <c r="C29">
        <v>0.01</v>
      </c>
    </row>
    <row r="30" spans="1:3" x14ac:dyDescent="0.3">
      <c r="A30" t="s">
        <v>1</v>
      </c>
      <c r="B30">
        <v>15</v>
      </c>
      <c r="C30">
        <v>0.01</v>
      </c>
    </row>
    <row r="31" spans="1:3" x14ac:dyDescent="0.3">
      <c r="A31" t="s">
        <v>0</v>
      </c>
      <c r="B31">
        <v>5</v>
      </c>
      <c r="C31">
        <v>4.0000000000000002E-4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CF53-7FFD-491C-B153-78CCF1159843}">
  <dimension ref="A1:F19"/>
  <sheetViews>
    <sheetView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6" x14ac:dyDescent="0.3">
      <c r="A1" s="32" t="s">
        <v>174</v>
      </c>
    </row>
    <row r="4" spans="1:6" x14ac:dyDescent="0.3">
      <c r="D4" s="33" t="s">
        <v>176</v>
      </c>
      <c r="F4" s="34" cm="1">
        <f t="array" ref="F4">_xlfn.LET(_xlpm.data,_xlfn._xlws.FILTER(Table5[],(Table5[Bil]=D4)*(Table5[slut km]&gt;0)),
_xlpm.rows,ROWS(_xlpm.data),
_xlpm.col,_xlfn.XMATCH(Table5[[#Headers],[slut km]],Table5[#Headers]),
_xlpm.km,INDEX(_xlpm.data,_xlpm.rows,_xlpm.col)-INDEX(_xlpm.data,_xlpm.rows-1,_xlpm.col),
_xlpm.km
)</f>
        <v>10</v>
      </c>
    </row>
    <row r="6" spans="1:6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</row>
    <row r="7" spans="1:6" x14ac:dyDescent="0.3">
      <c r="A7" s="31" t="s">
        <v>168</v>
      </c>
      <c r="B7" s="31" t="s">
        <v>170</v>
      </c>
      <c r="C7" s="31"/>
      <c r="D7" s="30"/>
      <c r="E7" s="30"/>
      <c r="F7" s="30"/>
    </row>
    <row r="8" spans="1:6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6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6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6" x14ac:dyDescent="0.3">
      <c r="A11" s="31" t="s">
        <v>169</v>
      </c>
      <c r="B11" s="31" t="s">
        <v>172</v>
      </c>
      <c r="C11" s="31"/>
      <c r="D11" s="31"/>
      <c r="E11" s="31"/>
      <c r="F11" s="31"/>
    </row>
    <row r="18" spans="2:2" x14ac:dyDescent="0.3">
      <c r="B18" t="s">
        <v>177</v>
      </c>
    </row>
    <row r="19" spans="2:2" x14ac:dyDescent="0.3">
      <c r="B19" t="s">
        <v>178</v>
      </c>
    </row>
  </sheetData>
  <phoneticPr fontId="15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C98E-3F13-4AE2-A863-F04E34643AAE}">
  <dimension ref="A1:F28"/>
  <sheetViews>
    <sheetView tabSelected="1"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6" x14ac:dyDescent="0.3">
      <c r="A1" t="s">
        <v>174</v>
      </c>
    </row>
    <row r="4" spans="1:6" x14ac:dyDescent="0.3">
      <c r="D4" s="31" t="s">
        <v>176</v>
      </c>
      <c r="F4" s="13" cm="1">
        <f t="array" ref="F4">_xlfn.LET(_xlpm.data,_xlfn._xlws.FILTER(Table57[],(Table57[Bil]=D4)*(Table57[slut km]&gt;0)),
_xlpm.rows,ROWS(_xlpm.data),
_xlpm.col,_xlfn.XMATCH(Table57[[#Headers],[slut km]],Table57[#Headers]),
_xlpm.km,INDEX(_xlpm.data,_xlpm.rows,_xlpm.col)-INDEX(_xlpm.data,_xlpm.rows-1,_xlpm.col),
_xlpm.km
)</f>
        <v>10</v>
      </c>
    </row>
    <row r="6" spans="1:6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</row>
    <row r="7" spans="1:6" x14ac:dyDescent="0.3">
      <c r="A7" s="31" t="s">
        <v>168</v>
      </c>
      <c r="B7" s="31" t="s">
        <v>170</v>
      </c>
      <c r="C7" s="31"/>
      <c r="D7" s="30"/>
      <c r="E7" s="30"/>
      <c r="F7" s="30"/>
    </row>
    <row r="8" spans="1:6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6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6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6" x14ac:dyDescent="0.3">
      <c r="A11" s="31" t="s">
        <v>169</v>
      </c>
      <c r="B11" s="31" t="s">
        <v>172</v>
      </c>
      <c r="C11" s="31"/>
      <c r="D11" s="31"/>
      <c r="E11" s="31"/>
      <c r="F11" s="31"/>
    </row>
    <row r="15" spans="1:6" x14ac:dyDescent="0.3">
      <c r="A15" t="s">
        <v>179</v>
      </c>
    </row>
    <row r="25" spans="1:1" ht="16.2" x14ac:dyDescent="0.3">
      <c r="A25" s="35"/>
    </row>
    <row r="26" spans="1:1" ht="16.2" x14ac:dyDescent="0.3">
      <c r="A26" s="35"/>
    </row>
    <row r="27" spans="1:1" ht="16.2" x14ac:dyDescent="0.3">
      <c r="A27" s="35"/>
    </row>
    <row r="28" spans="1:1" ht="16.2" x14ac:dyDescent="0.3">
      <c r="A28" s="35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#2 LOOKUP</vt:lpstr>
      <vt:lpstr>El</vt:lpstr>
      <vt:lpstr>körjournal</vt:lpstr>
      <vt:lpstr>#3 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2022-09-08T13:52:41Z</dcterms:created>
  <dcterms:modified xsi:type="dcterms:W3CDTF">2023-05-11T13:29:58Z</dcterms:modified>
</cp:coreProperties>
</file>