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382D6704-2FF8-437F-9ACF-8FE726C6C57A}" xr6:coauthVersionLast="47" xr6:coauthVersionMax="47" xr10:uidLastSave="{00000000-0000-0000-0000-000000000000}"/>
  <bookViews>
    <workbookView xWindow="-108" yWindow="-108" windowWidth="46296" windowHeight="25416" activeTab="9" xr2:uid="{00000000-000D-0000-FFFF-FFFF00000000}"/>
  </bookViews>
  <sheets>
    <sheet name="Summary" sheetId="12" r:id="rId1"/>
    <sheet name="purge" sheetId="6" r:id="rId2"/>
    <sheet name="Δ list" sheetId="7" r:id="rId3"/>
    <sheet name="region" sheetId="8" r:id="rId4"/>
    <sheet name="ranges" sheetId="1" r:id="rId5"/>
    <sheet name="dates" sheetId="13" r:id="rId6"/>
    <sheet name="fillDown" sheetId="3" r:id="rId7"/>
    <sheet name="Λ ASCII" sheetId="10" r:id="rId8"/>
    <sheet name="playGround" sheetId="2" r:id="rId9"/>
    <sheet name="split" sheetId="4" r:id="rId10"/>
    <sheet name="getCols" sheetId="11" r:id="rId11"/>
    <sheet name="vStack" sheetId="5" r:id="rId12"/>
    <sheet name="2foo" sheetId="9" r:id="rId13"/>
  </sheets>
  <definedNames>
    <definedName name="add_arrays">_xlfn.LAMBDA(_xlpm.array1,_xlop.array2,_xlop.array3,_xlop.array4,_xlop.array5,_xlop.array6,_xlop.array7,_xlop.array8,  _xlfn.LET(     _xlpm.params, MAX(   1,                     2*NOT(_xlfn.ISOMITTED(_xlpm.array2)),                     3*NOT(_xlfn.ISOMITTED(_xlpm.array3)),                     4*NOT(_xlfn.ISOMITTED(_xlpm.array4)),                     5*NOT(_xlfn.ISOMITTED(_xlpm.array5)),                     6*NOT(_xlfn.ISOMITTED(_xlpm.array6)),                     7*NOT(_xlfn.ISOMITTED(_xlpm.array7)),                     8*NOT(_xlfn.ISOMITTED(_xlpm.array8)) ),     _xlpm.do, _xlfn.LAMBDA(_xlpm.array_1,_xlpm.array_2,             _xlfn.LET(                     _xlpm.horizontal,ROWS(_xlpm.array_1)*ROWS(_xlpm.array_2)=1,                     _xlpm.biggest,IF(COUNT(_xlpm.array_1)&gt;COUNT(_xlpm.array_2),1,2),                     _xlpm.big,CHOOSE(_xlpm.biggest,_xlpm.array_1,_xlpm.array_2),                     _xlpm.sml,CHOOSE(_xlpm.biggest,_xlpm.array_2,_xlpm.array_1),                     _xlpm.seq,_xlfn.SEQUENCE(COUNT(_xlpm.big)),                     _xlpm.result,IF(_xlpm.seq&lt;=COUNT(_xlpm.sml),INDEX(_xlpm.big,_xlpm.seq)+INDEX(_xlpm.sml,_xlpm.seq),INDEX(_xlpm.big,_xlpm.seq)),                     IF(_xlpm.horizontal,TRANSPOSE(_xlpm.result),_xlpm.result) )),     _xlfn.SWITCH( _xlpm.params,             1, _xlpm.array1,             2, _xlpm.do(_xlpm.array1,_xlpm.array2),             3, _xlpm.do(_xlpm.do(_xlpm.array1,_xlpm.array2),_xlpm.array3),             4, _xlpm.do(_xlpm.do(_xlpm.do(_xlpm.array1,_xlpm.array2),_xlpm.array3),_xlpm.array4),             5, _xlpm.do(_xlpm.do(_xlpm.do(_xlpm.do(_xlpm.array1,_xlpm.array2),_xlpm.array3),_xlpm.array4),_xlpm.array5),             6, _xlpm.do(_xlpm.do(_xlpm.do(_xlpm.do(_xlpm.do(_xlpm.array1,_xlpm.array2),_xlpm.array3),_xlpm.array4),_xlpm.array5),_xlpm.array6),             7, _xlpm.do(_xlpm.do(_xlpm.do(_xlpm.do(_xlpm.do(_xlpm.do(_xlpm.array1,_xlpm.array2),_xlpm.array3),_xlpm.array4),_xlpm.array5),_xlpm.array6),_xlpm.array7),             8, _xlpm.do(_xlpm.do(_xlpm.do(_xlpm.do(_xlpm.do(_xlpm.do(_xlpm.array1,_xlpm.array2),_xlpm.array3),_xlpm.array4),_xlpm.array5,_xlpm.array6),_xlpm.array7),_xlpm.array8), )     ) )</definedName>
    <definedName name="add2Arrays">_xlfn.LAMBDA(_xlpm.array_1,_xlpm.array_2, _xlfn.LET( _xlpm.horizontal,ROWS(_xlpm.array_1)*ROWS(_xlpm.array_2)=1, _xlpm.biggest,IF(COUNT(_xlpm.array_1)&gt;COUNT(_xlpm.array_2),1,2), _xlpm.big,CHOOSE(_xlpm.biggest,_xlpm.array_1,_xlpm.array_2), _xlpm.sml,CHOOSE(_xlpm.biggest,_xlpm.array_2,_xlpm.array_1), _xlpm.seq,_xlfn.SEQUENCE(COUNT(_xlpm.big)), _xlpm.result,IF(_xlpm.seq&lt;=COUNT(_xlpm.sml),INDEX(_xlpm.big,_xlpm.seq)+INDEX(_xlpm.sml,_xlpm.seq),INDEX(_xlpm.big,_xlpm.seq)), IF(_xlpm.horizontal,TRANSPOSE(_xlpm.result),_xlpm.result) ))</definedName>
    <definedName name="codes">_xlfn.LAMBDA(_xlpm.string,_xlfn.TEXTJOIN("|",,CODE(MID(_xlpm.string,_xlfn.SEQUENCE(LEN(_xlpm.string)),1))))</definedName>
    <definedName name="csvSplit" comment="csvSplit([delimiter - default comma], [if_blank], anchorcell, [column number/s]) Like textSplit with anchor:endDown as range parameter since CSV data normally needs the anchor and endDown. &lt;bo.sinander@powerpage.se&gt; 2020-02-21">_xlfn.LAMBDA(_xlpm.delimiter_♪,_xlpm.if_blank_♪,_xlpm.range,_xlpm.column_♪, _xlfn.LET(_xlpm.rowsCountcolumn_♪,OFFSET(_xlpm.range,,,1048576-ROW(_xlpm.range)+1), _xlpm.rowsCount,MATCH(2,1/(_xlpm.rowsCountcolumn_♪&lt;&gt;"")), _xlpm.endDown,INDEX(_xlpm.rowsCountcolumn_♪,_xlpm.rowsCount), _xlpm.range,_xlpm.range:_xlpm.endDown, _xlpm.delimiter,IF(ISBLANK(_xlpm.delimiter_♪),",",_xlpm.delimiter_♪), _xlpm.ifBlank,IF(_xlfn.ISOMITTED(_xlpm.if_blank_♪),"",_xlpm.if_blank_♪), _xlpm.colsCount,MAX(LEN(_xlpm.range)-LEN(SUBSTITUTE(_xlpm.delimiter &amp; _xlpm.range &amp; _xlpm.delimiter,_xlpm.delimiter,""))+1), _xlpm.colArray,IF(COUNT(_xlpm.column_♪)=1,_xlfn.SEQUENCE(,_xlpm.colsCount),_xlpm.column_♪), _xlpm.colNum,IF(_xlpm.column_♪=0,"zero. use colArray",_xlpm.column_♪), _xlpm.output,IFERROR(_xlfn.FILTERXML("&lt;TR&gt;&lt;TD&gt;"&amp;SUBSTITUTE(_xlpm.range,_xlpm.delimiter,"&lt;/TD&gt;&lt;TD&gt;")&amp;"&lt;/TD&gt;&lt;/TR&gt;","//TD["&amp; IF(ISNUMBER(_xlpm.colNum),_xlpm.colNum,_xlpm.colArray) &amp;"]"),_xlpm.ifBlank), _xlpm.output) )</definedName>
    <definedName name="distinctDiff">_xlfn.LAMBDA(_xlpm.range1,_xlpm.range2,_xlpm.idColNum,_xlpm.valColNum,_xlpm.critRange, distinctSums(_xlpm.range2,_xlpm.idColNum,_xlpm.valColNum,_xlpm.critRange)- distinctSums(_xlpm.range1,_xlpm.idColNum,_xlpm.valColNum,_xlpm.critRange) )</definedName>
    <definedName name="distinctSums">_xlfn.LAMBDA(_xlpm.range,_xlpm.idColNum,_xlpm.valColNum,_xlpm.critRange, SUMIFS(INDEX(_xlpm.range,0,_xlpm.valColNum),INDEX(_xlpm.range,0,_xlpm.idColNum),_xlpm.critRange) )</definedName>
    <definedName name="distinctValues">_xlfn.LAMBDA(_xlpm.range1,_xlpm.range2,_xlpm.colNum,   _xlfn.UNIQUE(INDEX([0]!_xludf.vStack(_xlpm.range1,_xlpm.range2),,_xlpm.colNum)) )</definedName>
    <definedName name="endDown" comment="endRight(anchorCell) returns the ending cell downwards from a cell with a value. Like pressing Ctrl+Arrow Key Down &lt;bo.sinander@powerpage.se&gt; 2020-02-23">_xlfn.LAMBDA(_xlpm.anchor_cell, _xlfn.LET(_xlpm.range,OFFSET(_xlpm.anchor_cell,,,1048576-ROW(_xlpm.anchor_cell)+1), _xlpm.matchedCell,MATCH(TRUE,ISBLANK(_xlpm.range),0), _xlpm.endCell,IF(_xlpm.matchedCell=1,_xlpm.anchor_cell,INDEX(_xlpm.range,_xlpm.matchedCell-1)), _xlpm.endCell) )</definedName>
    <definedName name="endDown_§" comment="endRight(anchorCell) returns the ending cell downwards with a value. Like pressing Ctrl+Arrow Key Down &lt;bo.sinander@powerpage.se&gt; 2020-02-22">_xlfn.LAMBDA(_xlpm.anchor_cell, _xlfn.LET(_xlpm.rangeLimit,ROWS(ranges!$SIT:$SIT), _xlpm.nextCell,OFFSET(_xlpm.anchor_cell,1,), _xlpm.nextIsBlank,--(ISBLANK(_xlpm.nextCell))+--(ISBLANK(_xlpm.anchor_cell))*--(NOT(ISBLANK(_xlpm.nextCell))), _xlpm.range,OFFSET(_xlpm.anchor_cell,_xlpm.nextIsBlank,,_xlpm.rangeLimit-ROW(_xlpm.anchor_cell)-_xlpm.nextIsBlank,1), _xlpm.lookFor,IF(_xlpm.nextIsBlank,NOT(ISBLANK(_xlpm.range)),ISBLANK(_xlpm.range)), _xlpm.matchedCell,IFERROR(MATCH(TRUE,_xlpm.lookFor,0),_xlpm.rangeLimit-ROW(_xlpm.anchor_cell)-1), _xlpm.lastCell,INDEX(_xlpm.range,_xlpm.matchedCell-1+_xlpm.nextIsBlank), _xlpm.lastCell) )</definedName>
    <definedName name="endRight" comment="endRight(anchorCell) returns the ending cell to the right, from a cell with a value. Like pressing Ctrl+Arrow Key Right &lt;bo.sinander@powerpage.se&gt; 2020-02-23">_xlfn.LAMBDA(_xlpm.anchor_cell, _xlfn.LET(_xlpm.range,OFFSET(_xlpm.anchor_cell,,,1,16384-COLUMN(_xlpm.anchor_cell)+1), _xlpm.matchedCell,MATCH(TRUE,ISBLANK(_xlpm.range),0), _xlpm.endCell,IF(_xlpm.matchedCell=1,_xlpm.anchor_cell,INDEX(_xlpm.range,_xlpm.matchedCell-1)), _xlpm.endCell) )</definedName>
    <definedName name="endRight_§" comment="endRight(anchorCell) returns the ending cell with a value to the right. Like pressing Ctrl+Arrow Key Right &lt;bo.sinander@powerpage.se&gt; 2020-02-22">_xlfn.LAMBDA(_xlpm.anchor_cell, _xlfn.LET(_xlpm.rangeLimit,COLUMNS(ranges!$4635:$4635), _xlpm.nextCell,OFFSET(_xlpm.anchor_cell,,1), _xlpm.nextIsBlank,--(ISBLANK(_xlpm.nextCell))+--(ISBLANK(_xlpm.anchor_cell))*--(NOT(ISBLANK(_xlpm.nextCell))), _xlpm.range,OFFSET(_xlpm.anchor_cell,,_xlpm.nextIsBlank,1,_xlpm.rangeLimit-COLUMN(_xlpm.anchor_cell)+1-_xlpm.nextIsBlank), _xlpm.lookFor,IF(_xlpm.nextIsBlank,NOT(ISBLANK(_xlpm.range)),ISBLANK(_xlpm.range)), _xlpm.matchedCell,IFERROR(MATCH(TRUE,_xlpm.lookFor,0),_xlpm.rangeLimit-COLUMN(_xlpm.anchor_cell)-1), _xlpm.lastCell,INDEX(_xlpm.range,_xlpm.matchedCell-1+_xlpm.nextIsBlank), _xlpm.lastCell) )</definedName>
    <definedName name="fillDown">_xlfn.LAMBDA(_xlpm.stringHeader,_xlpm.valueHeader,_xlop.emptyString, _xlfn.LET( _xlpm.ƒ×, "fill down if value but no string", _xlpm.emptyString,IF(_xlfn.ISOMITTED(_xlpm.emptyString),0,_xlpm.emptyString), _xlpm.col,OFFSET(_xlpm.valueHeader,,,ROWS(fillDown!$SIT:$SIT)-ROW(_xlpm.valueHeader)+1), _xlpm.rows,MATCH(2,1/(_xlpm.col&lt;&gt;"")),  _xlpm.string,OFFSET(_xlpm.stringHeader,1,,_xlpm.rows-1), _xlpm.stringRows,ROW(_xlpm.string), _xlpm.newStringRow,IF(_xlpm.string&lt;&gt;_xlpm.emptyString,ROW(_xlpm.string)), _xlpm.filledStrings,INDEX(_xlpm.string,_xlfn.XMATCH(_xlpm.stringRows,_xlpm.newStringRow,-1)), _xlpm.filledStrings ) )</definedName>
    <definedName name="getColumns" comment="{&quot;4 aug 2022&quot;;&quot;bo.sinander@powerpage.se&quot;;&quot;.ıI PowerPage&quot;}">_xlfn.LAMBDA(_xlpm.range,_xlpm.column_selection, _xlfn.LET( _xlpm.selection,TRANSPOSE(_xlpm.column_selection), _xlpm.data,CHOOSE({1,2},_xlfn.SEQUENCE(ROWS(_xlpm.selection)),_xlpm.selection), _xlpm.dataFiltered,_xlfn._xlws.SORT(_xlfn._xlws.FILTER(_xlpm.data,_xlpm.selection&lt;&gt;0),2), _xlpm.selectedColumns,TRANSPOSE(INDEX(_xlpm.dataFiltered,,1)), _xlpm.result,INDEX(_xlpm.range,_xlfn.SEQUENCE(ROWS(_xlpm.range)),_xlpm.selectedColumns), _xlpm.result) )</definedName>
    <definedName name="hstack">_xlfn.LAMBDA(_xlpm.array1,_xlop.array2,_xlop.array3,_xlop.array4,_xlop.array5,_xlop.array6,_xlop.array7,_xlop.array8,_xlop.array9,_xlop.array10,     _xlfn.LET(         _xlpm.r, ROWS(_xlpm.array1),         _xlpm.stack, _xlfn.LAMBDA(_xlpm.a_1,_xlpm.a_2, _xlfn.MAKEARRAY(                 _xlpm.r,                 COLUMNS(_xlpm.a_1) + COLUMNS(_xlpm.a_2),                 _xlfn.LAMBDA(_xlpm.i,_xlpm.j,                     IF(                         _xlpm.j &lt;= COLUMNS(_xlpm.a_1),                         INDEX(_xlpm.a_1, _xlpm.i, _xlpm.j),                         INDEX(_xlpm.a_2, _xlpm.i, _xlpm.j - COLUMNS(_xlpm.a_1))                     )                 )             )         ),         _xlpm.t_2, IF(_xlfn.ISOMITTED(_xlpm.array2), _xlpm.array1, _xlpm.stack(_xlpm.array1, _xlpm.array2)),         _xlpm.t_3, IF(_xlfn.ISOMITTED(_xlpm.array3), _xlpm.t_2, _xlpm.stack(_xlpm.t_2, _xlpm.array3)),         _xlpm.t_4, IF(_xlfn.ISOMITTED(_xlpm.array4), _xlpm.t_3, _xlpm.stack(_xlpm.t_3, _xlpm.array4)),         _xlpm.t_5, IF(_xlfn.ISOMITTED(_xlpm.array5), _xlpm.t_4, _xlpm.stack(_xlpm.t_4, _xlpm.array5)),         _xlpm.t_6, IF(_xlfn.ISOMITTED(_xlpm.array6), _xlpm.t_5, _xlpm.stack(_xlpm.t_5, _xlpm.array6)),         _xlpm.t_7, IF(_xlfn.ISOMITTED(_xlpm.array7), _xlpm.t_6, _xlpm.stack(_xlpm.t_6, _xlpm.array7)),         _xlpm.t_8, IF(_xlfn.ISOMITTED(_xlpm.array8), _xlpm.t_7, _xlpm.stack(_xlpm.t_7, _xlpm.array8)),         _xlpm.t_9, IF(_xlfn.ISOMITTED(_xlpm.array9), _xlpm.t_8, _xlpm.stack(_xlpm.t_8, _xlpm.array9)),         _xlpm.t_10, IF(_xlfn.ISOMITTED(_xlpm.array10), _xlpm.t_9, _xlpm.stack(_xlpm.t_9, _xlpm.array10)),         _xlpm.t_10     ) )</definedName>
    <definedName name="keep" comment="keeps the ranges characters defined in string. Opposite function is purge. &lt;bo.sinander@powerpage.se&gt; 2020-02-18">_xlfn.LAMBDA(_xlpm.range,_xlpm.string,_xlfn.MAP(_xlpm.range,REPT(_xlpm.string,_xlfn.SEQUENCE(ROWS(_xlpm.range),,,0)),_xlfn.LAMBDA(_xlpm.string,_xlpm.charFilter, _xlfn.LET(_xlpm.seq,_xlfn.SEQUENCE(,LEN(_xlpm.string)), _xlpm.chars,MID(_xlpm.string,_xlpm.seq,1), _xlpm.allowed,IF(ISERROR(FIND(_xlpm.chars,_xlpm.charFilter)),"",_xlpm.chars), _xlpm.output,_xlfn.TEXTJOIN("",0,_xlpm.allowed), IFERROR(_xlpm.output,"") ) )))</definedName>
    <definedName name="lastCellDown">_xlfn.LAMBDA(_xlpm.anchor_cell, _xlfn.LET(_xlpm.range,OFFSET(_xlpm.anchor_cell,,,1048576-ROW(_xlpm.anchor_cell)+1), _xlpm.matchedCell,MATCH(2,1/(_xlpm.range&lt;&gt;"")), _xlpm.lastCell,INDEX(_xlpm.range,_xlpm.matchedCell), _xlpm.lastCell) )</definedName>
    <definedName name="lastCellRight">_xlfn.LAMBDA(_xlpm.anchor_cell, _xlfn.LET(_xlpm.range,OFFSET(_xlpm.anchor_cell,,,1,16384-COLUMN(_xlpm.anchor_cell)+1), _xlpm.matchedCell,MATCH(2,1/(_xlpm.range&lt;&gt;"")), _xlpm.lastCell,INDEX(_xlpm.range,_xlpm.matchedCell), _xlpm.lastCell) )</definedName>
    <definedName name="lastRow">_xlfn.LAMBDA(_xlpm.range,MAX((_xlpm.range&lt;&gt;"")*(ROW(_xlpm.range))))</definedName>
    <definedName name="leasing">_xlfn.LAMBDA(_xlpm.price,_xlpm.no_of_periods,_xlpm.first_increased_fee,_xlpm.rest,_xlpm.interest,_xlop.pnl,_xlop.debug, _xlfn.LET( _xlpm.pnl_output,IF(_xlfn.ISOMITTED(_xlpm.pnl),0,--(_xlpm.pnl&lt;&gt;0)),  _xlpm.loan,_xlpm.price*(1-_xlpm.first_increased_fee), _xlpm.last_payment,_xlpm.price*_xlpm.rest, _xlpm.first_payment,IF((_xlpm.pnl_output=0)*_xlpm.first_increased_fee=0,(_xlpm.price-_xlpm.last_payment)/_xlpm.no_of_periods,_xlpm.first_increased_fee*_xlpm.price), _xlpm.down_payment,_xlpm.price-_xlpm.first_payment-_xlpm.last_payment,  _xlpm.monthly_fee,(_xlpm.down_payment-_xlpm.first_increased_fee)/(_xlpm.no_of_periods-1), _xlpm.payments,_xlfn.SEQUENCE(,_xlpm.no_of_periods+1), _xlpm.down_payments,_xlfn.IFS(_xlpm.payments=1,_xlpm.first_payment,_xlpm.payments&lt;=_xlpm.no_of_periods,_xlpm.monthly_fee,1,_xlpm.rest*_xlpm.price),  _xlpm.debt,IF(_xlpm.payments=_xlpm.no_of_periods+1,0,_xlpm.price-_xlpm.first_payment-(_xlpm.payments-1)*_xlpm.down_payments), _xlpm.interest_amount_up_front,_xlpm.interest/12*_xlpm.debt, _xlpm.interest_amount_due_next_month,  IF(_xlpm.payments=1,0,(_xlpm.payments&lt;&gt;_xlpm.no_of_periods+1)*INDEX(_xlpm.interest_amount_up_front,_xlpm.payments-1)), _xlpm.fees,_xlpm.down_payments+IF(OR(_xlpm.first_increased_fee=0,_xlpm.pnl_output),_xlpm.interest_amount_up_front,_xlpm.interest_amount_due_next_month),  _xlpm.debug_labels,CHOOSE({1;2;3;4;5;6},   "down_payments",   "payments",   "debt",   "interest_amount_up_front",   "interest_amount_due_next_month",   "fees" ), _xlpm.debug_data,CHOOSE({1;2;3;4;5;6},   _xlpm.down_payments,   _xlpm.payments,   _xlpm.debt,   _xlpm.interest_amount_up_front,   _xlpm.interest_amount_due_next_month,   _xlpm.fees ), _xlpm.result,IF(_xlfn.ISOMITTED(_xlpm.debug),_xlpm.fees,_xlfn.SWITCH(_xlpm.debug,0,_xlpm.fees,1,_xlpm.payments,2,_xlpm.debug_labels,3,_xlpm.debug_data)), _xlpm.result ))</definedName>
    <definedName name="purge" comment="Omits the ranges characters defined in string. Opposite function is keep &lt;bo.sinander@powerpage.se&gt; 2020-02-18">_xlfn.LAMBDA(_xlpm.range,_xlpm.string,_xlfn.MAP(_xlpm.range,REPT(_xlpm.string,_xlfn.SEQUENCE(ROWS(_xlpm.range),,,0)),_xlfn.LAMBDA(_xlpm.string,_xlpm.charFilter, _xlfn.LET(_xlpm.seq,_xlfn.SEQUENCE(,LEN(_xlpm.string)), _xlpm.chars,MID(_xlpm.string,_xlpm.seq,1), _xlpm.allowed,IF(ISERROR(FIND(_xlpm.chars,_xlpm.charFilter)),_xlpm.chars,""), _xlpm.output,_xlfn.TEXTJOIN("",0,_xlpm.allowed), IFERROR(_xlpm.output,"") ) )))</definedName>
    <definedName name="range" comment="not like CurrentRegion but as far as quite possible w/o macros">_xlfn.LAMBDA(_xlpm.upper_left, _xlfn.LET( _xlpm.range_right,OFFSET(_xlpm.upper_left,,,1,16384-COLUMN(_xlpm.upper_left)+1), _xlpm.matchedCell_right,MATCH(TRUE,ISBLANK(_xlpm.range_right),0), _xlpm.endCell_right,IF(_xlpm.matchedCell_right=1,_xlpm.upper_left,INDEX(_xlpm.range_right,_xlpm.matchedCell_right-1)),  _xlpm.range_down,OFFSET(_xlpm.upper_left,,,1048576-ROW(_xlpm.upper_left)+1), _xlpm.matchedCell_down,MATCH(TRUE,ISBLANK(_xlpm.range_down),0), _xlpm.endCell_down,IF(_xlpm.matchedCell_down=1,_xlpm.upper_left,INDEX(_xlpm.range_down,_xlpm.matchedCell_down-1)),  _xlpm.upper_left:_xlpm.endCell_down:_xlpm.endCell_right) )</definedName>
    <definedName name="rangeDown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</definedName>
    <definedName name="rangeRight">_xlfn.LAMBDA(_xlpm.anchor_cell, _xlfn.LET(_xlpm.range,OFFSET(_xlpm.anchor_cell,,,1,16384-COLUMN(_xlpm.anchor_cell)+1), _xlpm.matchedCell,MATCH(TRUE,ISBLANK(_xlpm.range),0), _xlpm.endCell,IF(_xlpm.matchedCell=1,_xlpm.anchor_cell,INDEX(_xlpm.range,_xlpm.matchedCell-1)), _xlpm.anchor_cell:_xlpm.endCell) )</definedName>
    <definedName name="region">_xlfn.LAMBDA(_xlpm.range, _xlpm.range:[0]!endDown(_xlpm.range):[0]!endRight(_xlpm.range) )</definedName>
    <definedName name="repeat_lambda">_xlfn.LAMBDA(_xlpm.λfunction,_xlpm.array1,_xlop.array2,_xlop.array3,_xlop.array4,_xlop.array5,_xlop.array6,_xlop.array7,_xlop.array8,  _xlfn.LET(     _xlpm.params, MAX(1,             2*NOT(_xlfn.ISOMITTED(_xlpm.array2)),             3*NOT(_xlfn.ISOMITTED(_xlpm.array3)),             4*NOT(_xlfn.ISOMITTED(_xlpm.array4)),             5*NOT(_xlfn.ISOMITTED(_xlpm.array5)),             6*NOT(_xlfn.ISOMITTED(_xlpm.array6)),             7*NOT(_xlfn.ISOMITTED(_xlpm.array7)),             8*NOT(_xlfn.ISOMITTED(_xlpm.array8)) ),      _xlpm.do, _xlfn.LAMBDA(_xlpm.array_1,_xlpm.array_2,                     _xlpm.λfunction(_xlpm.array_1,_xlpm.array_2)             ),      _xlfn.SWITCH( _xlpm.params,             1, _xlpm.array1,             2, _xlpm.do(_xlpm.array1,_xlpm.array2),             3, _xlpm.do(_xlpm.do(_xlpm.array1,_xlpm.array2),_xlpm.array3),             4, _xlpm.do(_xlpm.do(_xlpm.do(_xlpm.array1,_xlpm.array2),_xlpm.array3),_xlpm.array4),             5, _xlpm.do(_xlpm.do(_xlpm.do(_xlpm.do(_xlpm.array1,_xlpm.array2),_xlpm.array3),_xlpm.array4),_xlpm.array5),             6, _xlpm.do(_xlpm.do(_xlpm.do(_xlpm.do(_xlpm.do(_xlpm.array1,_xlpm.array2),_xlpm.array3),_xlpm.array4),_xlpm.array5),_xlpm.array6),             7, _xlpm.do(_xlpm.do(_xlpm.do(_xlpm.do(_xlpm.do(_xlpm.do(_xlpm.array1,_xlpm.array2),_xlpm.array3),_xlpm.array4),_xlpm.array5),_xlpm.array6),_xlpm.array7),             8, _xlpm.do(_xlpm.do(_xlpm.do(_xlpm.do(_xlpm.do(_xlpm.do(_xlpm.array1,_xlpm.array2),_xlpm.array3),_xlpm.array4),_xlpm.array5,_xlpm.array6),_xlpm.array7),_xlpm.array8) ))  )</definedName>
    <definedName name="selectColumns">_xlfn.LAMBDA(_xlpm.column_order, _xlfn.LET( _xlpm.selection,TRANSPOSE(_xlpm.column_order), _xlpm.data,CHOOSE({1,2},_xlfn.SEQUENCE(ROWS(_xlpm.selection)),_xlpm.selection), _xlpm.dataFiltered,_xlfn._xlws.SORT(_xlfn._xlws.FILTER(_xlpm.data,_xlpm.selection&lt;&gt;0),2), _xlpm.selectedColumns,TRANSPOSE(INDEX(_xlpm.dataFiltered,,1)), _xlpm.selectedColumns) )</definedName>
    <definedName name="sell_as_used">_xlfn.LAMBDA(_xlpm.price,_xlpm.months,_xlpm.market_value,-_xlpm.price*_xlpm.market_value*(_xlfn.SEQUENCE(,_xlpm.months)=_xlpm.months))</definedName>
    <definedName name="split_CSV" comment="splitCSV(anchorcell) with anchor:endDown as range parameter since input often needs the anchor and endDown. &lt;bo.sinander@powerpage.se&gt; 2020-03-01">_xlfn.LAMBDA(_xlpm.range,csvSplit(",","",_xlpm.range,))</definedName>
    <definedName name="split_SCSV" comment="splitSCSV(anchorcell) with anchor:endDown as range parameter since input often needs the anchor and endDown. &lt;bo.sinander@powerpage.se&gt; 2020-03-01">_xlfn.LAMBDA(_xlpm.range,csvSplit(";","",_xlpm.range,))</definedName>
    <definedName name="textBetween">_xlfn.LAMBDA(_xlpm.text,_xlpm.delimiter_1,_xlpm.delimiter_2,_xlop.instance_num_1,_xlop.instance_num_2, _xlfn.LET(_xlpm.params, MAX(   3,                     4*NOT(_xlfn.ISOMITTED(_xlpm.instance_num_1)),                     5*NOT(_xlfn.ISOMITTED(_xlpm.instance_num_2)) ), _xlpm.start_num,FIND("&lt;delimiter_1&gt;",SUBSTITUTE(_xlpm.text,_xlpm.delimiter_1,"&lt;delimiter_1&gt;",IF(_xlpm.params&lt;4,1,_xlpm.instance_num_1)))+LEN(_xlpm.delimiter_1), _xlpm.rest,MID(_xlpm.text,_xlpm.start_num,4711), _xlpm.num_chars,FIND("&lt;delimiter_2&gt;",SUBSTITUTE(_xlpm.rest,_xlpm.delimiter_2,"&lt;delimiter_2&gt;",IF(_xlpm.params&lt;5,1,_xlpm.instance_num_2)))-1, _xlpm.result,MID(_xlpm.text,_xlpm.start_num,_xlpm.num_chars), _xlpm.result ) )</definedName>
    <definedName name="textSplit">_xlfn.LAMBDA(_xlpm.range,_xlpm.delimiter, _xlfn.LET(_xlpm.colsCount,MAX(LEN(_xlpm.range)-LEN(SUBSTITUTE(_xlpm.delimiter &amp; _xlpm.range &amp; _xlpm.delimiter,_xlpm.delimiter,""))+1), _xlpm.colArray,_xlfn.SEQUENCE(,_xlpm.colsCount), _xlpm.output,_xlfn.FILTERXML("&lt;TR&gt;&lt;TD&gt;"&amp;SUBSTITUTE(_xlpm.range,_xlpm.delimiter,"&lt;/TD&gt;&lt;TD&gt;")&amp;"&lt;/TD&gt;&lt;/TR&gt;","//TD["&amp; _xlpm.colArray &amp;"]"), _xlpm.output) )</definedName>
    <definedName name="vStack" comment="vStack(range1;range2) Vertically stack ranges on top of each other &lt;bo.sinander@powerpage.se&gt; 2020-02-21">_xlfn.LAMBDA(_xlpm.array1,_xlpm.array2,_xlop.array3,_xlop.array4,_xlop.array5,_xlop.array6,_xlop.array7,_xlop.array8,  _xlfn.LET(     _xlpm.pattern, MAX(   2,                     3*NOT(_xlfn.ISOMITTED(_xlpm.array3)),                     4*NOT(_xlfn.ISOMITTED(_xlpm.array4)),                     5*NOT(_xlfn.ISOMITTED(_xlpm.array5)),                     6*NOT(_xlfn.ISOMITTED(_xlpm.array6)),                     7*NOT(_xlfn.ISOMITTED(_xlpm.array7)),                     8*NOT(_xlfn.ISOMITTED(_xlpm.array8)) ),     _xlpm.stack, _xlfn.LAMBDA(_xlpm.array_1,_xlpm.array_2,             _xlfn.LET(                 _xlpm.rows1, ROWS( _xlpm.array_1 ), _xlpm.rows2, ROWS( _xlpm.array_2 ),                 _xlpm.columns1, COLUMNS( _xlpm.array_1 ), _xlpm.columns2, COLUMNS( _xlpm.array_2 ),                 _xlpm.rSeq, _xlfn.SEQUENCE( _xlpm.rows1 + _xlpm.rows2 ),                 _xlpm.cSeq, _xlfn.SEQUENCE(, MAX( _xlpm.columns1, _xlpm.columns2 ) ),                 IF( _xlfn.ISOMITTED(_xlpm.array_1),                     _xlpm.array_2,                     IF( _xlfn.ISOMITTED(_xlpm.array_2),                         _xlpm.array_1,                         IF( _xlpm.rSeq &lt;= _xlpm.rows1,                             INDEX( IF( _xlpm.array_1 = "", "", _xlpm.array_1), _xlpm.rSeq, _xlpm.cSeq ),                             INDEX( IF( _xlpm.array_2 = "", "", _xlpm.array_2), _xlpm.rSeq-_xlpm.rows1, _xlpm.cSeq ) ) ) ) )             ),     _xlfn.SWITCH( _xlpm.pattern,             2, _xlpm.stack(_xlpm.array1,_xlpm.array2),             3, _xlpm.stack(_xlpm.stack(_xlpm.array1,_xlpm.array2),_xlpm.array3),             4, _xlpm.stack(_xlpm.stack(_xlpm.stack(_xlpm.array1,_xlpm.array2),_xlpm.array3),_xlpm.array4),             5, _xlpm.stack(_xlpm.stack(_xlpm.stack(_xlpm.stack(_xlpm.array1,_xlpm.array2),_xlpm.array3),_xlpm.array4),_xlpm.array5),             6, _xlpm.stack(_xlpm.stack(_xlpm.stack(_xlpm.stack(_xlpm.stack(_xlpm.array1,_xlpm.array2),_xlpm.array3),_xlpm.array4),_xlpm.array5),_xlpm.array6),             7, _xlpm.stack(_xlpm.stack(_xlpm.stack(_xlpm.stack(_xlpm.stack(_xlpm.stack(_xlpm.array1,_xlpm.array2),_xlpm.array3),_xlpm.array4),_xlpm.array5),_xlpm.array6),_xlpm.array7),             8, _xlpm.stack(_xlpm.stack(_xlpm.stack(_xlpm.stack(_xlpm.stack(_xlpm.stack(_xlpm.array1,_xlpm.array2),_xlpm.array3),_xlpm.array4),_xlpm.array5,_xlpm.array6),_xlpm.array7),_xlpm.array8), )     ) )</definedName>
    <definedName name="weekBegin">_xlfn.LAMBDA(_xlpm.date,_xlpm.date-WEEKDAY(_xlpm.date)+2-(WEEKDAY(_xlpm.date)&lt;2)*7)</definedName>
    <definedName name="yearWeek">_xlfn.LAMBDA(_xlpm.date,_xlfn.LET( _xlpm.week,_xlfn.ISOWEEKNUM(_xlpm.date), _xlpm.year,IF(_xlpm.week&gt;47,YEAR(_xlpm.date-7),YEAR(_xlpm.date+7))-2000, _xlpm.output,_xlpm.year*100+_xlpm.week, _xlpm.output 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 a="1"/>
  <c r="A4" i="13" s="1"/>
  <c r="A3" i="13" a="1"/>
  <c r="A3" i="13" s="1"/>
  <c r="P11" i="1" a="1"/>
  <c r="P11" i="1"/>
  <c r="O11" i="1" a="1"/>
  <c r="O11" i="1" s="1"/>
  <c r="G2" i="3" a="1"/>
  <c r="G2" i="3" s="1"/>
  <c r="K2" i="3" a="1"/>
  <c r="K2" i="3" s="1"/>
  <c r="O2" i="3" a="1"/>
  <c r="O2" i="3" s="1"/>
  <c r="O28" i="4" a="1"/>
  <c r="O28" i="4"/>
  <c r="I24" i="4" a="1"/>
  <c r="I24" i="4"/>
  <c r="C14" i="12" a="1"/>
  <c r="C14" i="12" s="1"/>
  <c r="M21" i="12" a="1"/>
  <c r="M21" i="12" s="1"/>
  <c r="B21" i="12" a="1"/>
  <c r="B21" i="12" s="1"/>
  <c r="B23" i="12" s="1" a="1"/>
  <c r="B23" i="12" s="1"/>
  <c r="L4" i="11" a="1"/>
  <c r="L4" i="11" s="1"/>
  <c r="T1" i="12" a="1"/>
  <c r="T1" i="12"/>
  <c r="B15" i="12" a="1"/>
  <c r="B15" i="12" s="1"/>
  <c r="B36" i="12" a="1"/>
  <c r="B36" i="12" s="1"/>
  <c r="B38" i="12" a="1"/>
  <c r="B38" i="12" s="1"/>
  <c r="B12" i="12" a="1"/>
  <c r="B12" i="12" s="1"/>
  <c r="M9" i="12" a="1"/>
  <c r="M9" i="12" s="1"/>
  <c r="M7" i="12" a="1"/>
  <c r="M7" i="12" s="1"/>
  <c r="B7" i="12" a="1"/>
  <c r="B7" i="12" s="1"/>
  <c r="B9" i="12" a="1"/>
  <c r="B9" i="12" s="1"/>
  <c r="B44" i="12" s="1" a="1"/>
  <c r="B44" i="12" s="1"/>
  <c r="F5" i="11" a="1"/>
  <c r="F5" i="11" s="1"/>
  <c r="B47" i="12" a="1"/>
  <c r="B47" i="12" s="1"/>
  <c r="M5" i="12" a="1"/>
  <c r="M5" i="12"/>
  <c r="B5" i="12" a="1"/>
  <c r="B5" i="12"/>
  <c r="M12" i="12" a="1"/>
  <c r="M12" i="12"/>
  <c r="O13" i="4" a="1"/>
  <c r="O13" i="4"/>
  <c r="O2" i="4" a="1"/>
  <c r="O2" i="4"/>
  <c r="F18" i="3" a="1"/>
  <c r="F18" i="3"/>
  <c r="G18" i="3" a="1"/>
  <c r="G18" i="3" s="1"/>
  <c r="O45" i="1" a="1"/>
  <c r="O45" i="1" s="1"/>
  <c r="O55" i="1" a="1"/>
  <c r="O55" i="1"/>
  <c r="N48" i="1" a="1"/>
  <c r="N48" i="1"/>
  <c r="P62" i="1" a="1"/>
  <c r="P62" i="1"/>
  <c r="O25" i="4" a="1"/>
  <c r="O25" i="4"/>
  <c r="I25" i="4" a="1"/>
  <c r="I25" i="4"/>
  <c r="O10" i="1" a="1"/>
  <c r="O10" i="1" s="1"/>
  <c r="L5" i="11" a="1"/>
  <c r="L5" i="11" s="1"/>
  <c r="T1" i="11" a="1"/>
  <c r="T1" i="11"/>
  <c r="J5" i="10" a="1"/>
  <c r="J5" i="10" s="1"/>
  <c r="L5" i="10" s="1" a="1"/>
  <c r="L5" i="10" s="1"/>
  <c r="L1" i="10" s="1" a="1"/>
  <c r="L1" i="10" s="1"/>
  <c r="T1" i="7" a="1"/>
  <c r="T1" i="7"/>
  <c r="T1" i="10" a="1"/>
  <c r="T1" i="10"/>
  <c r="H8" i="10" a="1"/>
  <c r="H8" i="10"/>
  <c r="H7" i="10" a="1"/>
  <c r="H7" i="10"/>
  <c r="H6" i="10" a="1"/>
  <c r="H6" i="10"/>
  <c r="H5" i="10" a="1"/>
  <c r="H5" i="10"/>
  <c r="E5" i="10" a="1"/>
  <c r="E5" i="10"/>
  <c r="E1" i="10" a="1"/>
  <c r="E1" i="10"/>
  <c r="I6" i="6" a="1"/>
  <c r="I6" i="6" s="1"/>
  <c r="J6" i="6" s="1" a="1"/>
  <c r="J6" i="6" s="1"/>
  <c r="F6" i="6" a="1"/>
  <c r="F6" i="6" s="1"/>
  <c r="O24" i="4" a="1"/>
  <c r="O24" i="4"/>
  <c r="P2" i="1" a="1"/>
  <c r="P2" i="1" s="1"/>
  <c r="P7" i="1" a="1"/>
  <c r="P7" i="1" s="1"/>
  <c r="P6" i="1" a="1"/>
  <c r="P6" i="1" s="1"/>
  <c r="P4" i="1" a="1"/>
  <c r="P4" i="1" s="1"/>
  <c r="I2" i="4" a="1"/>
  <c r="I2" i="4"/>
  <c r="A28" i="2" a="1"/>
  <c r="A28" i="2"/>
  <c r="Z2" i="8" a="1"/>
  <c r="Z2" i="8" s="1"/>
  <c r="T2" i="8" a="1"/>
  <c r="T2" i="8" s="1"/>
  <c r="P2" i="8" a="1"/>
  <c r="P2" i="8" s="1"/>
  <c r="L2" i="8" a="1"/>
  <c r="L2" i="8" s="1"/>
  <c r="H2" i="8" a="1"/>
  <c r="H2" i="8" s="1"/>
  <c r="E2" i="8" a="1"/>
  <c r="E2" i="8" s="1"/>
  <c r="AF1" i="8" a="1"/>
  <c r="AF1" i="8"/>
  <c r="J3" i="7"/>
  <c r="K3" i="7"/>
  <c r="I15" i="7" a="1"/>
  <c r="I15" i="7"/>
  <c r="E4" i="7" a="1"/>
  <c r="E4" i="7"/>
  <c r="A4" i="7" a="1"/>
  <c r="A4" i="7"/>
  <c r="O2" i="7" a="1"/>
  <c r="O2" i="7" s="1"/>
  <c r="J15" i="7" a="1"/>
  <c r="J15" i="7"/>
  <c r="K15" i="7" a="1"/>
  <c r="K15" i="7"/>
  <c r="I4" i="7" a="1"/>
  <c r="I4" i="7"/>
  <c r="L4" i="7" a="1"/>
  <c r="L4" i="7"/>
  <c r="P2" i="7" a="1"/>
  <c r="P2" i="7" s="1"/>
  <c r="L15" i="7" a="1"/>
  <c r="L15" i="7"/>
  <c r="K4" i="7" a="1"/>
  <c r="K4" i="7"/>
  <c r="J4" i="7" a="1"/>
  <c r="J4" i="7"/>
  <c r="O6" i="1" a="1"/>
  <c r="O6" i="1" s="1"/>
  <c r="O3" i="6" a="1"/>
  <c r="O3" i="6" s="1"/>
  <c r="O2" i="6" a="1"/>
  <c r="O2" i="6" s="1"/>
  <c r="D2" i="1" a="1"/>
  <c r="O8" i="1" s="1" a="1"/>
  <c r="O8" i="1" s="1"/>
  <c r="P3" i="6" a="1"/>
  <c r="P3" i="6"/>
  <c r="P2" i="6" a="1"/>
  <c r="P2" i="6"/>
  <c r="T1" i="6" a="1"/>
  <c r="T1" i="6"/>
  <c r="M8" i="6" a="1"/>
  <c r="M8" i="6"/>
  <c r="T1" i="5" a="1"/>
  <c r="T1" i="5"/>
  <c r="E4" i="5" a="1"/>
  <c r="E4" i="5"/>
  <c r="A4" i="5" a="1"/>
  <c r="S1" i="4" a="1"/>
  <c r="S1" i="4"/>
  <c r="G8" i="4" a="1"/>
  <c r="G8" i="4"/>
  <c r="A4" i="5"/>
  <c r="AE27" i="5" a="1"/>
  <c r="AE27" i="5"/>
  <c r="Z27" i="5" a="1"/>
  <c r="Z27" i="5"/>
  <c r="P2" i="5" a="1"/>
  <c r="P2" i="5" s="1"/>
  <c r="O2" i="5" a="1"/>
  <c r="O2" i="5" s="1"/>
  <c r="J4" i="5" a="1"/>
  <c r="J4" i="5"/>
  <c r="P27" i="5" a="1"/>
  <c r="P27" i="5"/>
  <c r="R27" i="5" a="1"/>
  <c r="R27" i="5"/>
  <c r="O27" i="5" a="1"/>
  <c r="O27" i="5"/>
  <c r="A11" i="2"/>
  <c r="D11" i="2" a="1"/>
  <c r="D11" i="2"/>
  <c r="F11" i="2" a="1"/>
  <c r="F11" i="2"/>
  <c r="J11" i="2" a="1"/>
  <c r="J11" i="2"/>
  <c r="A12" i="2"/>
  <c r="A13" i="2"/>
  <c r="A14" i="2"/>
  <c r="A15" i="2"/>
  <c r="A19" i="2" a="1"/>
  <c r="A19" i="2"/>
  <c r="J28" i="2" a="1"/>
  <c r="J28" i="2"/>
  <c r="T1" i="1" a="1"/>
  <c r="T1" i="1"/>
  <c r="Y28" i="2"/>
  <c r="X29" i="2" a="1"/>
  <c r="X29" i="2" s="1"/>
  <c r="O4" i="1" a="1"/>
  <c r="O4" i="1" s="1"/>
  <c r="H2" i="1" a="1"/>
  <c r="H2" i="1" s="1"/>
  <c r="O46" i="1" a="1"/>
  <c r="O46" i="1"/>
  <c r="O48" i="1" a="1"/>
  <c r="O48" i="1"/>
  <c r="P67" i="1" a="1"/>
  <c r="P67" i="1"/>
  <c r="P66" i="1" a="1"/>
  <c r="P66" i="1"/>
  <c r="S57" i="1" a="1"/>
  <c r="S57" i="1"/>
  <c r="J3" i="5" a="1"/>
  <c r="A23" i="12"/>
  <c r="A44" i="12"/>
  <c r="A27" i="2"/>
  <c r="F5" i="6"/>
  <c r="A47" i="12"/>
  <c r="A38" i="12"/>
  <c r="I5" i="6"/>
  <c r="A14" i="12"/>
  <c r="J4" i="10"/>
  <c r="H1" i="8"/>
  <c r="Q2" i="1" a="1"/>
  <c r="A21" i="12"/>
  <c r="J27" i="2"/>
  <c r="N55" i="1" a="1"/>
  <c r="N57" i="1" a="1"/>
  <c r="J5" i="6"/>
  <c r="A10" i="2"/>
  <c r="L1" i="8"/>
  <c r="F10" i="2"/>
  <c r="A5" i="12"/>
  <c r="N46" i="1" a="1"/>
  <c r="Z1" i="8"/>
  <c r="D1" i="1"/>
  <c r="B3" i="13" a="1"/>
  <c r="P1" i="8"/>
  <c r="A18" i="2"/>
  <c r="H1" i="1"/>
  <c r="D10" i="2"/>
  <c r="A36" i="12"/>
  <c r="A9" i="12"/>
  <c r="T1" i="8"/>
  <c r="Q2" i="7"/>
  <c r="P1" i="4"/>
  <c r="I13" i="7" a="1"/>
  <c r="J10" i="2"/>
  <c r="H4" i="10"/>
  <c r="Y27" i="2"/>
  <c r="E1" i="8"/>
  <c r="N62" i="1" a="1"/>
  <c r="P12" i="4"/>
  <c r="N66" i="1" a="1"/>
  <c r="Q2" i="6" a="1"/>
  <c r="Q5" i="11"/>
  <c r="A12" i="12"/>
  <c r="Q2" i="5"/>
  <c r="O1" i="3"/>
  <c r="A7" i="12"/>
  <c r="A29" i="12"/>
  <c r="B3" i="13" l="1"/>
  <c r="Q2" i="1"/>
  <c r="N2" i="1" s="1" a="1"/>
  <c r="N2" i="1" s="1"/>
  <c r="B29" i="12" a="1"/>
  <c r="B29" i="12" s="1"/>
  <c r="P3" i="1" a="1"/>
  <c r="P3" i="1" s="1"/>
  <c r="N2" i="7"/>
  <c r="N57" i="1"/>
  <c r="N55" i="1"/>
  <c r="L12" i="7"/>
  <c r="J12" i="7"/>
  <c r="K12" i="7"/>
  <c r="I13" i="7"/>
  <c r="I12" i="7" s="1"/>
  <c r="N66" i="1"/>
  <c r="Q2" i="6"/>
  <c r="N2" i="6" s="1" a="1"/>
  <c r="N2" i="6" s="1"/>
  <c r="O5" i="1" a="1"/>
  <c r="O5" i="1" s="1"/>
  <c r="P5" i="1" a="1"/>
  <c r="P5" i="1" s="1"/>
  <c r="N46" i="1"/>
  <c r="N2" i="4"/>
  <c r="K4" i="11"/>
  <c r="N62" i="1"/>
  <c r="N2" i="5"/>
  <c r="J3" i="5"/>
  <c r="N13" i="4"/>
  <c r="O3" i="1" a="1"/>
  <c r="O3" i="1" s="1"/>
  <c r="O9" i="1" a="1"/>
  <c r="O9" i="1" s="1"/>
  <c r="P10" i="1" a="1"/>
  <c r="P10" i="1" s="1"/>
  <c r="P9" i="1" a="1"/>
  <c r="P9" i="1" s="1"/>
  <c r="P8" i="1" a="1"/>
  <c r="P8" i="1" s="1"/>
  <c r="D31" i="1" s="1" a="1"/>
  <c r="D2" i="1"/>
  <c r="O7" i="1" s="1" a="1"/>
  <c r="O7" i="1" s="1"/>
  <c r="O2" i="1" l="1" a="1"/>
  <c r="O2" i="1" s="1"/>
  <c r="D31" i="1"/>
  <c r="O62" i="1" a="1"/>
  <c r="O62" i="1" s="1"/>
  <c r="P57" i="1" a="1"/>
  <c r="P5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<sst xmlns="http://schemas.openxmlformats.org/spreadsheetml/2006/main" count="653" uniqueCount="370">
  <si>
    <t>Table 1</t>
  </si>
  <si>
    <t>Values 1</t>
  </si>
  <si>
    <t>alfa</t>
  </si>
  <si>
    <t>bravo</t>
  </si>
  <si>
    <t>charlie</t>
  </si>
  <si>
    <t>echo</t>
  </si>
  <si>
    <t>delta</t>
  </si>
  <si>
    <t>foxtrot</t>
  </si>
  <si>
    <t>Table 2</t>
  </si>
  <si>
    <t>Values 2</t>
  </si>
  <si>
    <t>white</t>
  </si>
  <si>
    <t>yellow</t>
  </si>
  <si>
    <t>orange</t>
  </si>
  <si>
    <t>green</t>
  </si>
  <si>
    <t>blue</t>
  </si>
  <si>
    <t>brown</t>
  </si>
  <si>
    <t>black</t>
  </si>
  <si>
    <t>Formulae</t>
  </si>
  <si>
    <t>Λ Function</t>
  </si>
  <si>
    <t>FORMULATEXT</t>
  </si>
  <si>
    <t>Ailihphilia – love of palindromes</t>
  </si>
  <si>
    <t>Aibohphobia – a joke word meaning “fear of palindromes</t>
  </si>
  <si>
    <t>Stressed desserts</t>
  </si>
  <si>
    <t>No lemon, no melon!</t>
  </si>
  <si>
    <t>First ladies rule the state, and state the rule: “Ladies First!”</t>
  </si>
  <si>
    <t>Madam, in Eden, I’m Adam.</t>
  </si>
  <si>
    <t>So patient a nurse to nurse a patient so.</t>
  </si>
  <si>
    <t>Dammit, I’m mad!</t>
  </si>
  <si>
    <t>Borrow or rob?</t>
  </si>
  <si>
    <t>A list of naughty people:
Dennis, Nell, Edna, Leon, Nedra, Anita, Rolf, Nora, Alice, Carol, Leo, Jane, Reed, Dena, Dale, Basil, Rae, Penny, Lana, Dave, Denny, Lena, Ida, Bernadette, Ben, Ray, Lila, Nina, Jo, Ira, Mara, Sara, Mario, Jan, Ina, Lily, Arne, Bette, Dan, Reba, Diane, Lynn, Ed, Eva, Dana, Lynne, Pearl, Isabel, Ada, Ned, Dee, Rena, Joel, Lora, Cecil, Aaron, Flora, Tina, Arden, Noel, and Ellen sinned.</t>
  </si>
  <si>
    <t>No trace; not one carton.</t>
  </si>
  <si>
    <t>Ailihphilia - the love of palindromes</t>
  </si>
  <si>
    <t>Surname and Given Name,No,Color,Version</t>
  </si>
  <si>
    <t>Smith Madelene,7,Yellow,PDA</t>
  </si>
  <si>
    <t>Wikman Erikka,10,Yellow,PDA</t>
  </si>
  <si>
    <t>Marxell Christina,12,Yellow,PDA</t>
  </si>
  <si>
    <t>Maxx Daniella,7,Blue,PDA</t>
  </si>
  <si>
    <t>Prettee Elina,7,Blue,PDA</t>
  </si>
  <si>
    <t>Anderson Elisabet,6,Blue,365</t>
  </si>
  <si>
    <t>Holmes Johanna,44,Blue</t>
  </si>
  <si>
    <t>Karla Joan,4,Black,2021</t>
  </si>
  <si>
    <t>Added comments</t>
  </si>
  <si>
    <t>renamed to splitCSV as commandObject. Left textSplit as a relative to TEXTJOIN</t>
  </si>
  <si>
    <t>naming convention commandObject as proposed by AWS</t>
  </si>
  <si>
    <t>Combine Lists</t>
  </si>
  <si>
    <t>List 1</t>
  </si>
  <si>
    <t>List 2</t>
  </si>
  <si>
    <t>--2022-02-21</t>
  </si>
  <si>
    <t>first version</t>
  </si>
  <si>
    <t>Lambda version named vStack</t>
  </si>
  <si>
    <t>Characters to keep or purge:</t>
  </si>
  <si>
    <t>endDown and endRight extended to be correct even if anchorCell is empty</t>
  </si>
  <si>
    <t>MAP can be a loop for a LAMBDA but needs input arrays of same size.</t>
  </si>
  <si>
    <t>thus, a constant delivered as the 2nd array may be "REPT(string;SEQUENCE(ROWS(range);;;0)"</t>
  </si>
  <si>
    <t>added _♪ with endDown also for empty cells</t>
  </si>
  <si>
    <t>Difference between Lists</t>
  </si>
  <si>
    <t>ID</t>
  </si>
  <si>
    <t>Δ</t>
  </si>
  <si>
    <t>Name</t>
  </si>
  <si>
    <t>CC</t>
  </si>
  <si>
    <t>Value</t>
  </si>
  <si>
    <t>Distinct Names</t>
  </si>
  <si>
    <t>Σ 1</t>
  </si>
  <si>
    <t>Σ 2</t>
  </si>
  <si>
    <t>Anna</t>
  </si>
  <si>
    <t>A</t>
  </si>
  <si>
    <t>Annika</t>
  </si>
  <si>
    <t>Q</t>
  </si>
  <si>
    <t>Joan</t>
  </si>
  <si>
    <t>J</t>
  </si>
  <si>
    <t>Rita</t>
  </si>
  <si>
    <t>R</t>
  </si>
  <si>
    <t>Jane</t>
  </si>
  <si>
    <t>Elina</t>
  </si>
  <si>
    <t>E</t>
  </si>
  <si>
    <t>Grace</t>
  </si>
  <si>
    <t>G</t>
  </si>
  <si>
    <t>Celia</t>
  </si>
  <si>
    <t>C</t>
  </si>
  <si>
    <t>changed default if_blank_♪ to "" instead of 0</t>
  </si>
  <si>
    <t>created csvSplitter</t>
  </si>
  <si>
    <t>dynamic no of arg's no solution found</t>
  </si>
  <si>
    <t>2do</t>
  </si>
  <si>
    <t>Error if If error in array, no solution found</t>
  </si>
  <si>
    <t>quotation marks around delimiter</t>
  </si>
  <si>
    <t>Full functionality like Ctrl+Arrow Key</t>
  </si>
  <si>
    <t>includes coming from empty</t>
  </si>
  <si>
    <t>changed to § (alt21) as it merely fulfills the whole paragraph of ctrl+arrowkey</t>
  </si>
  <si>
    <t>https://techcommunity.microsoft.com/t5/excel-blog/announcing-new-text-and-array-functions/bc-p/3259820#M2652</t>
  </si>
  <si>
    <t>VSTACK - Stacks arrays vertically</t>
  </si>
  <si>
    <t>HSTACK- Stacks arrays horizontally</t>
  </si>
  <si>
    <t>• TEXTAFTER - Returns text that’s after delimiting characters</t>
  </si>
  <si>
    <t>• TEXTSPLIT - Splits text into rows or columns using delimiters</t>
  </si>
  <si>
    <t>TOROW - Returns the array as one row</t>
  </si>
  <si>
    <t>TOCOL - Returns the array as one column</t>
  </si>
  <si>
    <t>WRAPROWS - Wraps a row array into a 2D array</t>
  </si>
  <si>
    <t>WRAPCOLS - Wraps a column array into a 2D array</t>
  </si>
  <si>
    <t> </t>
  </si>
  <si>
    <t>TAKE - Returns rows or columns from array start or end</t>
  </si>
  <si>
    <t>DROP - Drops rows or columns from array start or end</t>
  </si>
  <si>
    <t>CHOOSEROWS - Returns the specified rows from an array</t>
  </si>
  <si>
    <t>CHOOSECOLS - Returns the specified columns from an array</t>
  </si>
  <si>
    <t>EXPAND - Expands an array to the specified dimensions</t>
  </si>
  <si>
    <t>String</t>
  </si>
  <si>
    <t>Fill Down / Repeat if empty</t>
  </si>
  <si>
    <t>Format as LAMBDA</t>
  </si>
  <si>
    <t>Bravo</t>
  </si>
  <si>
    <t>Alfa</t>
  </si>
  <si>
    <t>Charlie</t>
  </si>
  <si>
    <t>Hide Calculations</t>
  </si>
  <si>
    <t>Input format</t>
  </si>
  <si>
    <t>Input</t>
  </si>
  <si>
    <t>TEXTSPLIT 2b</t>
  </si>
  <si>
    <t>F4CCC</t>
  </si>
  <si>
    <t>3C3C3B</t>
  </si>
  <si>
    <t>D9EAD3</t>
  </si>
  <si>
    <t>FCE5CD</t>
  </si>
  <si>
    <t>CFE2F3</t>
  </si>
  <si>
    <t>vStack_8</t>
  </si>
  <si>
    <t>rangeDown</t>
  </si>
  <si>
    <t>rangeRight</t>
  </si>
  <si>
    <t>rangeRight and Down</t>
  </si>
  <si>
    <t>ASCII</t>
  </si>
  <si>
    <t>vStack</t>
  </si>
  <si>
    <t>≤8</t>
  </si>
  <si>
    <t>compare</t>
  </si>
  <si>
    <t>MAKEARRAY</t>
  </si>
  <si>
    <t>List1</t>
  </si>
  <si>
    <t>ASCII Codes</t>
  </si>
  <si>
    <t>Alpha</t>
  </si>
  <si>
    <t xml:space="preserve">Charlie </t>
  </si>
  <si>
    <t>Differs</t>
  </si>
  <si>
    <t>fill down (legacy-ish)</t>
  </si>
  <si>
    <t>ALPHA</t>
  </si>
  <si>
    <t>Currency and Amount</t>
  </si>
  <si>
    <t>EUR 900</t>
  </si>
  <si>
    <t>4711 SEK</t>
  </si>
  <si>
    <t>51 250,00 </t>
  </si>
  <si>
    <t>USD (4711,17)</t>
  </si>
  <si>
    <t>-22 EUR</t>
  </si>
  <si>
    <t>DKK 145,34</t>
  </si>
  <si>
    <t>THB 3000</t>
  </si>
  <si>
    <t>EUR 515</t>
  </si>
  <si>
    <t>419SEK</t>
  </si>
  <si>
    <t>4711 DKK</t>
  </si>
  <si>
    <t>-01234567890,. ()</t>
  </si>
  <si>
    <t>Changed to currencies</t>
  </si>
  <si>
    <t>included in _lambda_collection</t>
  </si>
  <si>
    <t>https://stackoverflow.com/questions/72079918/define-a-lambda-function-with-infinite-number-of-arguments</t>
  </si>
  <si>
    <t>Get selected columns from a range or table</t>
  </si>
  <si>
    <t>textBetween</t>
  </si>
  <si>
    <t>range</t>
  </si>
  <si>
    <t>range - not like CurrentRegion but… quite-ish</t>
  </si>
  <si>
    <t>textBetween with optional params</t>
  </si>
  <si>
    <t>Leasing</t>
  </si>
  <si>
    <t>Price</t>
  </si>
  <si>
    <t>First increased</t>
  </si>
  <si>
    <t>Interest</t>
  </si>
  <si>
    <t>Rest</t>
  </si>
  <si>
    <t>Periods</t>
  </si>
  <si>
    <t>Sale Month</t>
  </si>
  <si>
    <t>Market Value</t>
  </si>
  <si>
    <t>Cash Flow</t>
  </si>
  <si>
    <t>Leasing Output</t>
  </si>
  <si>
    <t>Offset R-1</t>
  </si>
  <si>
    <t>≤10</t>
  </si>
  <si>
    <t>https://gist.github.com/ExcelRobot/efd47694a3003a77682db0c6b3f7e7d9</t>
  </si>
  <si>
    <t>/*</t>
  </si>
  <si>
    <t>Excel Array Manipulation LAMBDA functions</t>
  </si>
  <si>
    <t>Courtesy of Excel Robot</t>
  </si>
  <si>
    <t>The Microsoft Excel team recent released 11 new Excel functions for combining, shaping, and resizing arrays.</t>
  </si>
  <si>
    <t>I had already created similar ones for myself using the amazing LAMBDA function. Since the new functions</t>
  </si>
  <si>
    <t>are only available to users running Beta Channel, I've renamed my versions and given them the same function</t>
  </si>
  <si>
    <t>names so anyone with LAMBDA and LAMBDA helper functions (like MAKEARRAY), and import these LAMBDAs into your</t>
  </si>
  <si>
    <t>workbook and have nearly the same functionality.</t>
  </si>
  <si>
    <t>* Feel free to share this collection, appreciate any shout outs to Excel Robot along the way.</t>
  </si>
  <si>
    <t>Combining Arrays:</t>
  </si>
  <si>
    <t>VSTACK - https://support.microsoft.com/en-us/office/vstack-function-a4b86897-be0f-48fc-adca-fcc10d795a9c</t>
  </si>
  <si>
    <t>HSTACK - https://support.microsoft.com/en-us/office/hstack-function-98c4ab76-10fe-4b4f-8d5f-af1c125fe8c2</t>
  </si>
  <si>
    <t>Shaping Arrays:</t>
  </si>
  <si>
    <t>TOROW - https://support.microsoft.com/en-us/office/torow-function-b90d0964-a7d9-44b7-816b-ffa5c2fe2289</t>
  </si>
  <si>
    <t>TOCOL - https://support.microsoft.com/en-us/office/tocol-function-22839d9b-0b55-4fc1-b4e6-2761f8f122ed</t>
  </si>
  <si>
    <t>WRAPROWS - https://support.microsoft.com/en-us/office/wraprows-function-796825f3-975a-4cee-9c84-1bbddf60ade0</t>
  </si>
  <si>
    <t>WRAPCOLS - https://support.microsoft.com/en-us/office/wrapcols-function-d038b05a-57b7-4ee0-be94-ded0792511e2</t>
  </si>
  <si>
    <t>Resizing Arrays:</t>
  </si>
  <si>
    <t>TAKE - https://support.microsoft.com/en-us/office/take-function-25382ff1-5da1-4f78-ab43-f33bd2e4e003</t>
  </si>
  <si>
    <t>DROP - https://support.microsoft.com/en-us/office/drop-function-1cb4e151-9e17-4838-abe5-9ba48d8c6a34</t>
  </si>
  <si>
    <t>CHOOSEROWS - https://support.microsoft.com/en-us/office/chooserows-function-51ace882-9bab-4a44-9625-7274ef7507a3</t>
  </si>
  <si>
    <t>CHOOSECOLS - https://support.microsoft.com/en-us/office/choosecols-function-bf117976-2722-4466-9b9a-1c01ed9aebff</t>
  </si>
  <si>
    <t>EXPAND - https://support.microsoft.com/en-us/office/expand-function-7433fba5-4ad1-41da-a904-d5d95808bc38</t>
  </si>
  <si>
    <t>*/</t>
  </si>
  <si>
    <t>Name: Stack Arrays Vertically (VSTACK)</t>
  </si>
  <si>
    <t>Description: Stacks up to ten arrays vertically.</t>
  </si>
  <si>
    <t>Contributed By: Excel Robot (@ExcelRobot)</t>
  </si>
  <si>
    <t>Category: Array</t>
  </si>
  <si>
    <t>VSTACK = LAMBDA(array1, [array2], [array3], [array4], [array5], [array6], [array7], [array8], [array9], [array10],</t>
  </si>
  <si>
    <t>LET(</t>
  </si>
  <si>
    <t>stack, LAMBDA(a_1, a_2, MAKEARRAY(</t>
  </si>
  <si>
    <t>ROWS(a_1) + ROWS(a_2),</t>
  </si>
  <si>
    <t>COLUMNS(a_1),</t>
  </si>
  <si>
    <t>LAMBDA(i, j,</t>
  </si>
  <si>
    <t>IF(</t>
  </si>
  <si>
    <t>i &lt;= ROWS(a_1),</t>
  </si>
  <si>
    <t>INDEX(a_1, i, j),</t>
  </si>
  <si>
    <t>INDEX(a_2, i - ROWS(a_1), j)</t>
  </si>
  <si>
    <t>)</t>
  </si>
  <si>
    <t>))),</t>
  </si>
  <si>
    <t>t_2, IF(ISOMITTED(array2), array1, stack(array1, array2)),</t>
  </si>
  <si>
    <t>t_3, IF(ISOMITTED(array3), t_2, stack(t_2, array3)),</t>
  </si>
  <si>
    <t>t_4, IF(ISOMITTED(array4), t_3, stack(t_3, array4)),</t>
  </si>
  <si>
    <t>t_5, IF(ISOMITTED(array5), t_4, stack(t_4, array5)),</t>
  </si>
  <si>
    <t>t_6, IF(ISOMITTED(array6), t_5, stack(t_5, array6)),</t>
  </si>
  <si>
    <t>t_7, IF(ISOMITTED(array7), t_6, stack(t_6, array7)),</t>
  </si>
  <si>
    <t>t_8, IF(ISOMITTED(array8), t_7, stack(t_7, array8)),</t>
  </si>
  <si>
    <t>t_9, IF(ISOMITTED(array9), t_8, stack(t_8, array9)),</t>
  </si>
  <si>
    <t>t_10, IF(ISOMITTED(array10), t_9, stack(t_9, array10)),</t>
  </si>
  <si>
    <t>t_10</t>
  </si>
  <si>
    <t>);</t>
  </si>
  <si>
    <t>Name: Stack Arrays Horizontally (HSTACK)</t>
  </si>
  <si>
    <t>Description: Stacks up to ten arrays horizontally.</t>
  </si>
  <si>
    <t>HSTACK = LAMBDA(array1, [array2], [array3], [array4], [array5], [array6], [array7], [array8], [array9], [array10],</t>
  </si>
  <si>
    <t>r, ROWS(array1),</t>
  </si>
  <si>
    <t>stack, LAMBDA(a_1,a_2, MAKEARRAY(</t>
  </si>
  <si>
    <t>r,</t>
  </si>
  <si>
    <t>COLUMNS(a_1) + COLUMNS(a_2),</t>
  </si>
  <si>
    <t>LAMBDA(i,j,</t>
  </si>
  <si>
    <t>j &lt;= COLUMNS(a_1),</t>
  </si>
  <si>
    <t>INDEX(a_2, i, j - COLUMNS(a_1))</t>
  </si>
  <si>
    <t>),</t>
  </si>
  <si>
    <t>Name: Reshape Array To One Row (TOROW)</t>
  </si>
  <si>
    <t>Description: Returns the array as one row.</t>
  </si>
  <si>
    <t>TOROW = LAMBDA(array, [ignore], [scan_by_col],</t>
  </si>
  <si>
    <t>base, IF(</t>
  </si>
  <si>
    <t>ISOMITTED(scan_by_col),</t>
  </si>
  <si>
    <t>array,</t>
  </si>
  <si>
    <t>IF(scan_by_col = TRUE, TRANSPOSE(array), array)</t>
  </si>
  <si>
    <t>ColCount, COLUMNS(base),</t>
  </si>
  <si>
    <t>Data, MAKEARRAY(</t>
  </si>
  <si>
    <t>ROWS(base) * ColCount,</t>
  </si>
  <si>
    <t>val, INDEX(</t>
  </si>
  <si>
    <t>base,</t>
  </si>
  <si>
    <t>ROUNDUP(i / ColCount, 0),</t>
  </si>
  <si>
    <t>MOD(i - 1, ColCount) + 1</t>
  </si>
  <si>
    <t>if(ISOMITTED(ignore),val,IF(val = ignore, "~~IGNORE~~", val))</t>
  </si>
  <si>
    <t>TRANSPOSE(FILTER(Data, Data &lt;&gt; "~~IGNORE~~"))</t>
  </si>
  <si>
    <t>Name: Reshape Array To One Column (TOCOL)</t>
  </si>
  <si>
    <t>Description: Returns the array as one column.</t>
  </si>
  <si>
    <t>TOCOL = LAMBDA(array, [ignore], [scan_by_col],</t>
  </si>
  <si>
    <t>IF(ISOMITTED(ignore), val, IF(val = ignore, "~~IGNORE~~", val))</t>
  </si>
  <si>
    <t>FILTER(Data, Data &lt;&gt; "~~IGNORE~~")</t>
  </si>
  <si>
    <t>Name: Choose Rows From Array (CHOOSEROWS)</t>
  </si>
  <si>
    <t>Description: Returns an array made up of the rows of the provided array</t>
  </si>
  <si>
    <t>specified by row numbers.</t>
  </si>
  <si>
    <t>CHOOSEROWS = LAMBDA(array, row_num1, [row_num2], [row_num3], [row_num4], [row_num5], [row_num6], [row_num7], [row_num8], [row_num9], [row_num10],</t>
  </si>
  <si>
    <t>t_1, tocol(row_num1),</t>
  </si>
  <si>
    <t>t_2, IF(ISOMITTED(row_num2), t_1, VSTACK(t_1, tocol(row_num2))),</t>
  </si>
  <si>
    <t>t_3, IF(ISOMITTED(row_num3), t_2, VSTACK(t_2, tocol(row_num3))),</t>
  </si>
  <si>
    <t>t_4, IF(ISOMITTED(row_num4), t_3, VSTACK(t_3, tocol(row_num4))),</t>
  </si>
  <si>
    <t>t_5, IF(ISOMITTED(row_num5), t_4, VSTACK(t_4, tocol(row_num5))),</t>
  </si>
  <si>
    <t>t_6, IF(ISOMITTED(row_num6), t_5, VSTACK(t_5, tocol(row_num6))),</t>
  </si>
  <si>
    <t>t_7, IF(ISOMITTED(row_num7), t_6, VSTACK(t_6, tocol(row_num7))),</t>
  </si>
  <si>
    <t>t_8, IF(ISOMITTED(row_num8), t_7, VSTACK(t_7, tocol(row_num8))),</t>
  </si>
  <si>
    <t>t_9, IF(ISOMITTED(row_num9), t_8, VSTACK(t_8, tocol(row_num9))),</t>
  </si>
  <si>
    <t>rows_to_select, IF(ISOMITTED(row_num10), t_9, VSTACK(t_9, tocol(row_num10))),</t>
  </si>
  <si>
    <t>row_cnt, ROWS(array),</t>
  </si>
  <si>
    <t>index_list, MAKEARRAY(</t>
  </si>
  <si>
    <t>ROWS(rows_to_select),</t>
  </si>
  <si>
    <t>COLUMNS(array),</t>
  </si>
  <si>
    <t>LAMBDA(i_pos, j_pos,</t>
  </si>
  <si>
    <t>INDEX(rows_to_select, i_pos, 1) + (j_pos - 1) * row_cnt</t>
  </si>
  <si>
    <t>result, WRAPCOLS(</t>
  </si>
  <si>
    <t>INDEX(TOCOL(array,,TRUE), TOCOL(index_list,,TRUE)),</t>
  </si>
  <si>
    <t>ROWS(rows_to_select)</t>
  </si>
  <si>
    <t>result</t>
  </si>
  <si>
    <t>Name: Choose Columns From Array (CHOOSECOLS)</t>
  </si>
  <si>
    <t>Description: Returns an array made up of the columns of the provided array</t>
  </si>
  <si>
    <t>specified by column numbers.</t>
  </si>
  <si>
    <t>CHOOSECOLS = LAMBDA(array, col_num1, [col_num2], [col_num3], [col_num4], [col_num5], [col_num6], [col_num7], [col_num8], [col_num9], [col_num10],</t>
  </si>
  <si>
    <t>t_1, TOCOL(col_num1),</t>
  </si>
  <si>
    <t>t_2, IF(ISOMITTED(col_num2), t_1, VSTACK(t_1, TOCOL(col_num2))),</t>
  </si>
  <si>
    <t>t_3, IF(ISOMITTED(col_num3), t_2, VSTACK(t_2, TOCOL(col_num3))),</t>
  </si>
  <si>
    <t>t_4, IF(ISOMITTED(col_num4), t_3, VSTACK(t_3, TOCOL(col_num4))),</t>
  </si>
  <si>
    <t>t_5, IF(ISOMITTED(col_num5), t_4, VSTACK(t_4, TOCOL(col_num5))),</t>
  </si>
  <si>
    <t>t_6, IF(ISOMITTED(col_num6), t_5, VSTACK(t_5, TOCOL(col_num6))),</t>
  </si>
  <si>
    <t>t_7, IF(ISOMITTED(col_num7), t_6, VSTACK(t_6, TOCOL(col_num7))),</t>
  </si>
  <si>
    <t>t_8, IF(ISOMITTED(col_num8), t_7, VSTACK(t_7, TOCOL(col_num8))),</t>
  </si>
  <si>
    <t>t_9, IF(ISOMITTED(col_num9), t_8, VSTACK(t_8, TOCOL(col_num9))),</t>
  </si>
  <si>
    <t>cols_to_select, IF(</t>
  </si>
  <si>
    <t>ISOMITTED(col_num10),</t>
  </si>
  <si>
    <t>t_9,</t>
  </si>
  <si>
    <t>VSTACK(t_9, TOCOL(col_num10))</t>
  </si>
  <si>
    <t>col_cnt, COLUMNS(array),</t>
  </si>
  <si>
    <t>ROWS(array),</t>
  </si>
  <si>
    <t>ROWS(cols_to_select),</t>
  </si>
  <si>
    <t>INDEX(cols_to_select, j_pos, 1) + (i_pos - 1) * col_cnt</t>
  </si>
  <si>
    <t>result, WRAPROWS(</t>
  </si>
  <si>
    <t>INDEX(TOCOL(array), TOCOL(index_list)),</t>
  </si>
  <si>
    <t>ROWS(cols_to_select)</t>
  </si>
  <si>
    <t>Name: Take Rows Or Columns From Array (TAKE)</t>
  </si>
  <si>
    <t>Description: Returns rows or columns from the start or end of an array.</t>
  </si>
  <si>
    <t>Use negative numbers to return bottom rows or right most columns.</t>
  </si>
  <si>
    <t>TAKE = LAMBDA(array, rows, [columns],</t>
  </si>
  <si>
    <t>row_count, IF(ISOMITTED(rows), ROWS(array), MIN(ABS(rows), ROWS(array))),</t>
  </si>
  <si>
    <t>col_count, IF(</t>
  </si>
  <si>
    <t>ISOMITTED(columns),</t>
  </si>
  <si>
    <t>MIN(ABS(columns), COLUMNS(array))</t>
  </si>
  <si>
    <t>first_row, IF(</t>
  </si>
  <si>
    <t>ISOMITTED(rows),</t>
  </si>
  <si>
    <t>IF(rows &gt; 0, 1, ROWS(array) + rows + 1)</t>
  </si>
  <si>
    <t>first_col, IF(</t>
  </si>
  <si>
    <t>IF(columns &gt; 0, 1, COLUMNS(array) + columns + 1)</t>
  </si>
  <si>
    <t>result, MAKEARRAY(</t>
  </si>
  <si>
    <t>row_count,</t>
  </si>
  <si>
    <t>col_count,</t>
  </si>
  <si>
    <t>LAMBDA(i, j, INDEX(array, i + first_row - 1, j + first_col - 1))</t>
  </si>
  <si>
    <t>Name: Drop Rows Or Columns From Array (DROP)</t>
  </si>
  <si>
    <t>Description: Returns array with rows or columns dropped from the start or end.</t>
  </si>
  <si>
    <t>Use negative numbers to drop bottom rows or right most columns.</t>
  </si>
  <si>
    <t>DROP = LAMBDA(array, rows, [columns],</t>
  </si>
  <si>
    <t>row_count, ROWS(array) - ABS(rows),</t>
  </si>
  <si>
    <t>COLUMNS(array) - ABS(columns)</t>
  </si>
  <si>
    <t>first_row, IF(rows &lt; 0, 1, rows + 1),</t>
  </si>
  <si>
    <t>IF(columns &lt; 0, 1, columns + 1)</t>
  </si>
  <si>
    <t>INDEX(array, i + first_row - 1, j + first_col - 1)</t>
  </si>
  <si>
    <t>CHOOSEROWS = LAMBDA(array, col_num1, [col_num2], [col_num3], [col_num4], [col_num5], [col_num6], [col_num7], [col_num8], [col_num9], [col_num10],</t>
  </si>
  <si>
    <t>t_2, IF(ISOMITTED(col_num2), t_1, HSTACK(t_1, TOCOL(col_num2))),</t>
  </si>
  <si>
    <t>t_3, IF(ISOMITTED(col_num3), t_2, HSTACK(t_2, TOCOL(col_num3))),</t>
  </si>
  <si>
    <t>t_4, IF(ISOMITTED(col_num4), t_3, HSTACK(t_3, TOCOL(col_num4))),</t>
  </si>
  <si>
    <t>t_5, IF(ISOMITTED(col_num5), t_4, HSTACK(t_4, TOCOL(col_num5))),</t>
  </si>
  <si>
    <t>t_6, IF(ISOMITTED(col_num6), t_5, HSTACK(t_5, TOCOL(col_num6))),</t>
  </si>
  <si>
    <t>t_7, IF(ISOMITTED(col_num7), t_6, HSTACK(t_6, TOCOL(col_num7))),</t>
  </si>
  <si>
    <t>t_8, IF(ISOMITTED(col_num8), t_7, HSTACK(t_7, TOCOL(col_num8))),</t>
  </si>
  <si>
    <t>t_9, IF(ISOMITTED(col_num9), t_8, HSTACK(t_8, TOCOL(col_num9))),</t>
  </si>
  <si>
    <t>HSTACK(t_9, TOCOL(col_num10))</t>
  </si>
  <si>
    <t>CHOOSECOLS = LAMBDA(array, row_num1, [row_num2], [row_num3], [row_num4], [row_num5], [row_num6], [row_num7], [row_num8], [row_num9], [row_num10],</t>
  </si>
  <si>
    <t>t_2, IF(ISOMITTED(row_num2), t_1, HSTACK(t_1, tocol(row_num2))),</t>
  </si>
  <si>
    <t>t_3, IF(ISOMITTED(row_num3), t_2, HSTACK(t_2, tocol(row_num3))),</t>
  </si>
  <si>
    <t>t_4, IF(ISOMITTED(row_num4), t_3, HSTACK(t_3, tocol(row_num4))),</t>
  </si>
  <si>
    <t>t_5, IF(ISOMITTED(row_num5), t_4, HSTACK(t_4, tocol(row_num5))),</t>
  </si>
  <si>
    <t>t_6, IF(ISOMITTED(row_num6), t_5, HSTACK(t_5, tocol(row_num6))),</t>
  </si>
  <si>
    <t>t_7, IF(ISOMITTED(row_num7), t_6, HSTACK(t_6, tocol(row_num7))),</t>
  </si>
  <si>
    <t>t_8, IF(ISOMITTED(row_num8), t_7, HSTACK(t_7, tocol(row_num8))),</t>
  </si>
  <si>
    <t>t_9, IF(ISOMITTED(row_num9), t_8, HSTACK(t_8, tocol(row_num9))),</t>
  </si>
  <si>
    <t>rows_to_select, IF(ISOMITTED(row_num10), t_9, HSTACK(t_9, tocol(row_num10))),</t>
  </si>
  <si>
    <t>INDEX(TOCOL(array, , TRUE), TOCOL(index_list)),</t>
  </si>
  <si>
    <t>Name: Expand Array (EXPAND)</t>
  </si>
  <si>
    <t>Description: Expands the dimensions of an array to a specified size padding extra</t>
  </si>
  <si>
    <t>space with #N/A! or optional specified value.</t>
  </si>
  <si>
    <t>EXPAND = LAMBDA(array, rows, [columns], [pad_with],</t>
  </si>
  <si>
    <t>row_count, MAX(rows, ROWS(array)),</t>
  </si>
  <si>
    <t>MAX(columns, COLUMNS(array))</t>
  </si>
  <si>
    <t>max_row, ROWS(array),</t>
  </si>
  <si>
    <t>max_col, COLUMNS(array),</t>
  </si>
  <si>
    <t>missing, IF(ISOMITTED(pad_with), NA(), pad_with),</t>
  </si>
  <si>
    <t>MAKEARRAY(</t>
  </si>
  <si>
    <t>LAMBDA(i, j, IF(OR(i &gt; max_row, j &gt; max_col), missing, INDEX(array, i, j)))</t>
  </si>
  <si>
    <t>https://gist.github.com/ExcelRobot</t>
  </si>
  <si>
    <t>hStack</t>
  </si>
  <si>
    <t>XML Based</t>
  </si>
  <si>
    <t>=TEXTSPLIT(text;col_delimiter;row_delimiter;ignore_empty;match_mode;pad_with)</t>
  </si>
  <si>
    <t>Still Needed</t>
  </si>
  <si>
    <t>Data</t>
  </si>
  <si>
    <t>Λ Lambda</t>
  </si>
  <si>
    <t>=CHOOSECOLS(array;col_num1;col_num2;...)</t>
  </si>
  <si>
    <t>§</t>
  </si>
  <si>
    <t>keep</t>
  </si>
  <si>
    <t>(13)</t>
  </si>
  <si>
    <t>-01234567890,.()</t>
  </si>
  <si>
    <t>Text</t>
  </si>
  <si>
    <t>Better, stand alone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</si>
</sst>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&gt;61]yyyy/mm/dd;;"/>
    <numFmt numFmtId="165" formatCode="&quot;+&quot;#,##0;[Red]\-#,##0;0"/>
    <numFmt numFmtId="166" formatCode="#,##0;[Red]\-#,##0;"/>
    <numFmt numFmtId="167" formatCode="\+#,##0;[Red]\-#,##0;"/>
    <numFmt numFmtId="168" formatCode="0.0%"/>
    <numFmt numFmtId="169" formatCode="General;[Red]General"/>
    <numFmt numFmtId="170" formatCode="ddd\ yyyy/mm/dd"/>
    <numFmt numFmtId="171" formatCode="\W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F7F7F"/>
      <name val="Calibri"/>
      <family val="2"/>
      <scheme val="minor"/>
    </font>
    <font>
      <b/>
      <i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6" fillId="2" borderId="3" applyNumberFormat="0" applyAlignment="0" applyProtection="0"/>
    <xf numFmtId="0" fontId="1" fillId="3" borderId="0" applyNumberFormat="0" applyBorder="0" applyAlignment="0" applyProtection="0"/>
    <xf numFmtId="0" fontId="7" fillId="0" borderId="4" applyNumberFormat="0" applyFill="0" applyAlignment="0" applyProtection="0"/>
    <xf numFmtId="0" fontId="12" fillId="4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7" fillId="0" borderId="0"/>
    <xf numFmtId="0" fontId="18" fillId="5" borderId="0" applyNumberFormat="0" applyBorder="0" applyAlignment="0" applyProtection="0"/>
    <xf numFmtId="0" fontId="5" fillId="0" borderId="7" applyNumberFormat="0" applyFill="0" applyAlignment="0" applyProtection="0"/>
    <xf numFmtId="0" fontId="20" fillId="0" borderId="0"/>
    <xf numFmtId="0" fontId="20" fillId="6" borderId="2" applyNumberFormat="0" applyFont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8" borderId="0" applyNumberFormat="0" applyBorder="0" applyAlignment="0" applyProtection="0"/>
  </cellStyleXfs>
  <cellXfs count="90">
    <xf numFmtId="0" fontId="0" fillId="0" borderId="0" xfId="0"/>
    <xf numFmtId="0" fontId="4" fillId="0" borderId="0" xfId="3"/>
    <xf numFmtId="0" fontId="5" fillId="0" borderId="0" xfId="0" applyFont="1"/>
    <xf numFmtId="0" fontId="3" fillId="2" borderId="1" xfId="2"/>
    <xf numFmtId="0" fontId="4" fillId="0" borderId="0" xfId="3" applyAlignment="1"/>
    <xf numFmtId="0" fontId="2" fillId="0" borderId="0" xfId="1"/>
    <xf numFmtId="0" fontId="2" fillId="0" borderId="0" xfId="1" applyAlignment="1">
      <alignment horizontal="centerContinuous"/>
    </xf>
    <xf numFmtId="164" fontId="0" fillId="0" borderId="0" xfId="0" applyNumberFormat="1"/>
    <xf numFmtId="38" fontId="0" fillId="0" borderId="0" xfId="0" applyNumberFormat="1"/>
    <xf numFmtId="38" fontId="3" fillId="2" borderId="1" xfId="2" applyNumberFormat="1"/>
    <xf numFmtId="0" fontId="3" fillId="2" borderId="1" xfId="2" quotePrefix="1"/>
    <xf numFmtId="0" fontId="1" fillId="3" borderId="2" xfId="5" applyBorder="1"/>
    <xf numFmtId="0" fontId="6" fillId="2" borderId="3" xfId="4"/>
    <xf numFmtId="14" fontId="4" fillId="0" borderId="0" xfId="3" applyNumberFormat="1"/>
    <xf numFmtId="38" fontId="7" fillId="2" borderId="4" xfId="6" applyNumberFormat="1" applyFill="1" applyAlignment="1" applyProtection="1">
      <protection locked="0"/>
    </xf>
    <xf numFmtId="0" fontId="8" fillId="0" borderId="0" xfId="1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8" fillId="0" borderId="4" xfId="6" applyFont="1" applyAlignment="1" applyProtection="1">
      <alignment horizontal="right"/>
      <protection locked="0"/>
    </xf>
    <xf numFmtId="0" fontId="9" fillId="0" borderId="0" xfId="0" applyFont="1" applyProtection="1">
      <protection locked="0" hidden="1"/>
    </xf>
    <xf numFmtId="165" fontId="9" fillId="0" borderId="0" xfId="0" applyNumberFormat="1" applyFont="1" applyProtection="1">
      <protection locked="0" hidden="1"/>
    </xf>
    <xf numFmtId="38" fontId="8" fillId="0" borderId="4" xfId="6" applyNumberFormat="1" applyFont="1" applyAlignment="1" applyProtection="1">
      <protection locked="0"/>
    </xf>
    <xf numFmtId="0" fontId="10" fillId="2" borderId="1" xfId="2" applyFont="1" applyProtection="1">
      <protection locked="0"/>
    </xf>
    <xf numFmtId="0" fontId="11" fillId="0" borderId="0" xfId="3" applyFont="1" applyProtection="1">
      <protection locked="0"/>
    </xf>
    <xf numFmtId="14" fontId="4" fillId="0" borderId="0" xfId="3" quotePrefix="1" applyNumberFormat="1"/>
    <xf numFmtId="0" fontId="0" fillId="0" borderId="0" xfId="0" applyAlignment="1">
      <alignment horizontal="right"/>
    </xf>
    <xf numFmtId="0" fontId="12" fillId="4" borderId="5" xfId="7" quotePrefix="1"/>
    <xf numFmtId="0" fontId="13" fillId="0" borderId="0" xfId="3" applyFont="1"/>
    <xf numFmtId="166" fontId="0" fillId="0" borderId="0" xfId="0" applyNumberFormat="1"/>
    <xf numFmtId="166" fontId="8" fillId="0" borderId="0" xfId="1" applyNumberFormat="1" applyFont="1" applyFill="1" applyBorder="1" applyProtection="1">
      <protection locked="0"/>
    </xf>
    <xf numFmtId="167" fontId="0" fillId="0" borderId="0" xfId="0" applyNumberFormat="1"/>
    <xf numFmtId="166" fontId="9" fillId="0" borderId="0" xfId="0" applyNumberFormat="1" applyFont="1" applyProtection="1">
      <protection locked="0"/>
    </xf>
    <xf numFmtId="167" fontId="9" fillId="0" borderId="0" xfId="0" applyNumberFormat="1" applyFont="1" applyProtection="1">
      <protection locked="0"/>
    </xf>
    <xf numFmtId="166" fontId="1" fillId="3" borderId="1" xfId="5" applyNumberFormat="1" applyBorder="1"/>
    <xf numFmtId="166" fontId="1" fillId="3" borderId="1" xfId="5" applyNumberFormat="1" applyBorder="1" applyProtection="1">
      <protection locked="0"/>
    </xf>
    <xf numFmtId="167" fontId="1" fillId="3" borderId="1" xfId="5" applyNumberFormat="1" applyBorder="1" applyProtection="1">
      <protection locked="0"/>
    </xf>
    <xf numFmtId="0" fontId="4" fillId="0" borderId="0" xfId="3" applyAlignment="1">
      <alignment textRotation="45"/>
    </xf>
    <xf numFmtId="166" fontId="4" fillId="0" borderId="0" xfId="3" applyNumberFormat="1" applyAlignment="1">
      <alignment textRotation="45"/>
    </xf>
    <xf numFmtId="167" fontId="4" fillId="0" borderId="0" xfId="3" applyNumberFormat="1" applyAlignment="1">
      <alignment textRotation="45"/>
    </xf>
    <xf numFmtId="166" fontId="9" fillId="0" borderId="0" xfId="0" applyNumberFormat="1" applyFont="1" applyAlignment="1" applyProtection="1">
      <alignment horizontal="right"/>
      <protection locked="0"/>
    </xf>
    <xf numFmtId="167" fontId="9" fillId="0" borderId="0" xfId="0" applyNumberFormat="1" applyFont="1" applyAlignment="1" applyProtection="1">
      <alignment horizontal="right"/>
      <protection locked="0"/>
    </xf>
    <xf numFmtId="166" fontId="3" fillId="2" borderId="1" xfId="2" applyNumberFormat="1"/>
    <xf numFmtId="166" fontId="3" fillId="2" borderId="1" xfId="2" applyNumberFormat="1" applyProtection="1">
      <protection locked="0"/>
    </xf>
    <xf numFmtId="167" fontId="3" fillId="2" borderId="1" xfId="2" applyNumberFormat="1" applyProtection="1">
      <protection locked="0"/>
    </xf>
    <xf numFmtId="0" fontId="14" fillId="2" borderId="1" xfId="2" applyFont="1"/>
    <xf numFmtId="0" fontId="15" fillId="0" borderId="0" xfId="8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15" fillId="0" borderId="0" xfId="8" applyAlignment="1"/>
    <xf numFmtId="0" fontId="15" fillId="0" borderId="0" xfId="8" applyAlignment="1">
      <alignment horizontal="left" vertical="center"/>
    </xf>
    <xf numFmtId="0" fontId="1" fillId="0" borderId="0" xfId="0" applyFont="1"/>
    <xf numFmtId="0" fontId="4" fillId="0" borderId="6" xfId="3" applyBorder="1" applyAlignment="1">
      <alignment horizontal="centerContinuous"/>
    </xf>
    <xf numFmtId="0" fontId="2" fillId="0" borderId="6" xfId="9"/>
    <xf numFmtId="0" fontId="2" fillId="0" borderId="6" xfId="9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 indent="2"/>
    </xf>
    <xf numFmtId="38" fontId="1" fillId="0" borderId="0" xfId="0" applyNumberFormat="1" applyFont="1"/>
    <xf numFmtId="0" fontId="4" fillId="0" borderId="0" xfId="3" applyAlignment="1">
      <alignment horizontal="left" indent="2"/>
    </xf>
    <xf numFmtId="0" fontId="1" fillId="0" borderId="0" xfId="10" applyFont="1"/>
    <xf numFmtId="0" fontId="0" fillId="0" borderId="0" xfId="0" quotePrefix="1"/>
    <xf numFmtId="0" fontId="18" fillId="5" borderId="2" xfId="11" applyBorder="1"/>
    <xf numFmtId="0" fontId="20" fillId="0" borderId="0" xfId="13"/>
    <xf numFmtId="0" fontId="0" fillId="6" borderId="2" xfId="14" applyFont="1"/>
    <xf numFmtId="0" fontId="19" fillId="2" borderId="1" xfId="2" applyFont="1"/>
    <xf numFmtId="0" fontId="5" fillId="2" borderId="7" xfId="12" applyFill="1"/>
    <xf numFmtId="0" fontId="15" fillId="0" borderId="0" xfId="8"/>
    <xf numFmtId="0" fontId="21" fillId="7" borderId="1" xfId="15"/>
    <xf numFmtId="38" fontId="18" fillId="5" borderId="0" xfId="11" applyNumberFormat="1"/>
    <xf numFmtId="38" fontId="5" fillId="0" borderId="0" xfId="0" applyNumberFormat="1" applyFont="1"/>
    <xf numFmtId="38" fontId="4" fillId="0" borderId="0" xfId="3" applyNumberFormat="1" applyAlignment="1"/>
    <xf numFmtId="38" fontId="4" fillId="0" borderId="0" xfId="3" applyNumberFormat="1"/>
    <xf numFmtId="38" fontId="1" fillId="3" borderId="2" xfId="5" quotePrefix="1" applyNumberFormat="1" applyBorder="1" applyAlignment="1"/>
    <xf numFmtId="9" fontId="1" fillId="0" borderId="0" xfId="0" applyNumberFormat="1" applyFont="1" applyAlignment="1">
      <alignment vertical="top"/>
    </xf>
    <xf numFmtId="9" fontId="1" fillId="0" borderId="0" xfId="0" applyNumberFormat="1" applyFont="1"/>
    <xf numFmtId="0" fontId="1" fillId="0" borderId="0" xfId="0" applyFont="1" applyAlignment="1">
      <alignment vertical="top"/>
    </xf>
    <xf numFmtId="0" fontId="4" fillId="0" borderId="8" xfId="3" applyBorder="1"/>
    <xf numFmtId="168" fontId="1" fillId="0" borderId="0" xfId="0" applyNumberFormat="1" applyFont="1"/>
    <xf numFmtId="0" fontId="18" fillId="5" borderId="0" xfId="11"/>
    <xf numFmtId="0" fontId="0" fillId="0" borderId="0" xfId="0" applyAlignment="1">
      <alignment vertical="center"/>
    </xf>
    <xf numFmtId="0" fontId="7" fillId="0" borderId="4" xfId="6"/>
    <xf numFmtId="0" fontId="22" fillId="0" borderId="0" xfId="16"/>
    <xf numFmtId="0" fontId="24" fillId="8" borderId="0" xfId="18" applyAlignment="1"/>
    <xf numFmtId="0" fontId="23" fillId="0" borderId="8" xfId="17"/>
    <xf numFmtId="14" fontId="0" fillId="0" borderId="0" xfId="0" applyNumberFormat="1"/>
    <xf numFmtId="0" fontId="7" fillId="0" borderId="4" xfId="6" quotePrefix="1"/>
    <xf numFmtId="38" fontId="7" fillId="2" borderId="4" xfId="6" quotePrefix="1" applyNumberFormat="1" applyFill="1" applyAlignment="1" applyProtection="1">
      <protection locked="0"/>
    </xf>
    <xf numFmtId="0" fontId="25" fillId="0" borderId="0" xfId="0" applyFont="1"/>
    <xf numFmtId="0" fontId="0" fillId="0" borderId="9" xfId="0" applyBorder="1"/>
    <xf numFmtId="169" fontId="3" fillId="2" borderId="1" xfId="2" applyNumberFormat="1"/>
    <xf numFmtId="169" fontId="0" fillId="0" borderId="0" xfId="0" applyNumberFormat="1"/>
    <xf numFmtId="170" fontId="1" fillId="0" borderId="0" xfId="0" applyNumberFormat="1" applyFont="1"/>
    <xf numFmtId="171" fontId="1" fillId="0" borderId="0" xfId="0" applyNumberFormat="1" applyFont="1"/>
  </cellXfs>
  <cellStyles count="19">
    <cellStyle name="20% - Accent6" xfId="5" builtinId="50"/>
    <cellStyle name="Calculation" xfId="2" builtinId="22"/>
    <cellStyle name="Check Cell" xfId="7" builtinId="23"/>
    <cellStyle name="Explanatory Text" xfId="3" builtinId="53"/>
    <cellStyle name="Good" xfId="11" builtinId="26"/>
    <cellStyle name="Heading 1" xfId="6" builtinId="16"/>
    <cellStyle name="Heading 2" xfId="17" builtinId="17"/>
    <cellStyle name="Heading 3" xfId="9" builtinId="18"/>
    <cellStyle name="Heading 4" xfId="1" builtinId="19"/>
    <cellStyle name="Hyperlink" xfId="8" builtinId="8"/>
    <cellStyle name="Input" xfId="15" builtinId="20"/>
    <cellStyle name="Neutral" xfId="18" builtinId="28"/>
    <cellStyle name="Normal" xfId="0" builtinId="0"/>
    <cellStyle name="Normal 2" xfId="10" xr:uid="{47EE3ACB-EBB1-4DE0-B8AA-3922CB613DB4}"/>
    <cellStyle name="Normal 3" xfId="13" xr:uid="{09237C4E-7EA4-48D6-9A7F-9FAF455EA3A4}"/>
    <cellStyle name="Note 2" xfId="14" xr:uid="{45BA543D-A1AC-4F0F-B04B-F5EED389EB21}"/>
    <cellStyle name="Output" xfId="4" builtinId="21"/>
    <cellStyle name="Total" xfId="12" builtinId="25"/>
    <cellStyle name="Warning Text" xfId="16" builtinId="11"/>
  </cellStyles>
  <dxfs count="5"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color rgb="FFFA7D00"/>
      </font>
      <fill>
        <patternFill>
          <bgColor rgb="FFF2F2F2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color rgb="FFFA7D00"/>
      </font>
      <fill>
        <patternFill>
          <bgColor rgb="FFF2F2F2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color rgb="FFFA7D00"/>
      </font>
      <fill>
        <patternFill>
          <bgColor rgb="FFF2F2F2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color rgb="FFFA7D00"/>
      </font>
      <fill>
        <patternFill>
          <bgColor rgb="FFF2F2F2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2</xdr:row>
      <xdr:rowOff>76200</xdr:rowOff>
    </xdr:from>
    <xdr:to>
      <xdr:col>5</xdr:col>
      <xdr:colOff>160020</xdr:colOff>
      <xdr:row>4</xdr:row>
      <xdr:rowOff>99060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C2FEAEC-BB57-423D-8B2D-8032C10B48C9}"/>
            </a:ext>
          </a:extLst>
        </xdr:cNvPr>
        <xdr:cNvSpPr/>
      </xdr:nvSpPr>
      <xdr:spPr>
        <a:xfrm>
          <a:off x="1889760" y="449580"/>
          <a:ext cx="708660" cy="388620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19</xdr:col>
      <xdr:colOff>519083</xdr:colOff>
      <xdr:row>32</xdr:row>
      <xdr:rowOff>68972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67F9A5-7624-4A14-8BC0-F033441E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3116580"/>
          <a:ext cx="6611273" cy="2810267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9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0EC639-77A9-4BD7-8EF0-59C91C6C551A}" name="Table145" displayName="Table145" ref="H23:J27" totalsRowShown="0">
  <autoFilter ref="H23:J27" xr:uid="{C20EC639-77A9-4BD7-8EF0-59C91C6C551A}"/>
  <tableColumns count="3">
    <tableColumn id="1" xr3:uid="{93DB95D2-C4B7-4FCB-B8DD-0BAD31E46E50}" name="Text"/>
    <tableColumn id="2" xr3:uid="{F382F47F-932A-48FD-B52C-6AE118BDDA17}" name="CC"/>
    <tableColumn id="3" xr3:uid="{FBD3497E-99C4-4426-AD70-ABE7D84BB91F}" name="Val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CE52DB-BD89-48E4-A294-B7E158C97682}" name="Table1" displayName="Table1" ref="A14:C21" totalsRowShown="0">
  <autoFilter ref="A14:C21" xr:uid="{00000000-0009-0000-0100-000001000000}"/>
  <tableColumns count="3">
    <tableColumn id="1" xr3:uid="{B5B79C4F-ADD5-4C5F-BE05-F7EF43A37520}" name="Name"/>
    <tableColumn id="2" xr3:uid="{1578C1BF-34FB-41E6-89B5-C747F07E2E8C}" name="CC"/>
    <tableColumn id="3" xr3:uid="{712502BA-04EF-4812-8D8E-10B389D55E65}" name="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7FCAB5-F4BF-44EB-A4CB-7F552C0367FC}" name="Table2" displayName="Table2" ref="E14:G19" totalsRowShown="0">
  <autoFilter ref="E14:G19" xr:uid="{00000000-0009-0000-0100-000002000000}"/>
  <tableColumns count="3">
    <tableColumn id="1" xr3:uid="{89234D33-16F1-4EA2-91A0-34F95E0C37D4}" name="Name"/>
    <tableColumn id="2" xr3:uid="{6F1414BA-3DF7-4761-AF4C-ACFAA2428218}" name="CC"/>
    <tableColumn id="3" xr3:uid="{B02DD7DF-9AF8-4328-8F46-14CBF204B3A3}" name="Value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D22E81-FCF9-41D2-B1BD-6923B9F1B8D5}" name="Table14" displayName="Table14" ref="A5:C12" totalsRowShown="0">
  <autoFilter ref="A5:C12" xr:uid="{00000000-0009-0000-0100-000001000000}"/>
  <tableColumns count="3">
    <tableColumn id="1" xr3:uid="{7FE900E1-81B9-4293-A9FC-FC3F4722EF81}" name="Name"/>
    <tableColumn id="2" xr3:uid="{A28C80A7-0C35-44E9-A57D-2772EEA6B263}" name="CC"/>
    <tableColumn id="3" xr3:uid="{6C2C22D3-FF27-4A78-8309-665C1F594854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ckoverflow.com/questions/72079918/define-a-lambda-function-with-infinite-number-of-arguments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microsoft.com/en-us/office/wraprows-function-796825f3-975a-4cee-9c84-1bbddf60ade0" TargetMode="External"/><Relationship Id="rId13" Type="http://schemas.openxmlformats.org/officeDocument/2006/relationships/hyperlink" Target="https://support.microsoft.com/en-us/office/choosecols-function-bf117976-2722-4466-9b9a-1c01ed9aebff" TargetMode="External"/><Relationship Id="rId3" Type="http://schemas.openxmlformats.org/officeDocument/2006/relationships/hyperlink" Target="https://support.microsoft.com/en-us/office/hstack-function-98c4ab76-10fe-4b4f-8d5f-af1c125fe8c2" TargetMode="External"/><Relationship Id="rId7" Type="http://schemas.openxmlformats.org/officeDocument/2006/relationships/hyperlink" Target="https://support.microsoft.com/en-us/office/tocol-function-22839d9b-0b55-4fc1-b4e6-2761f8f122ed" TargetMode="External"/><Relationship Id="rId12" Type="http://schemas.openxmlformats.org/officeDocument/2006/relationships/hyperlink" Target="https://support.microsoft.com/en-us/office/chooserows-function-51ace882-9bab-4a44-9625-7274ef7507a3" TargetMode="External"/><Relationship Id="rId2" Type="http://schemas.openxmlformats.org/officeDocument/2006/relationships/hyperlink" Target="https://support.microsoft.com/en-us/office/vstack-function-a4b86897-be0f-48fc-adca-fcc10d795a9c" TargetMode="External"/><Relationship Id="rId1" Type="http://schemas.openxmlformats.org/officeDocument/2006/relationships/hyperlink" Target="https://techcommunity.microsoft.com/t5/excel-blog/announcing-new-text-and-array-functions/bc-p/3259820" TargetMode="External"/><Relationship Id="rId6" Type="http://schemas.openxmlformats.org/officeDocument/2006/relationships/hyperlink" Target="https://support.microsoft.com/en-us/office/torow-function-b90d0964-a7d9-44b7-816b-ffa5c2fe2289" TargetMode="External"/><Relationship Id="rId11" Type="http://schemas.openxmlformats.org/officeDocument/2006/relationships/hyperlink" Target="https://support.microsoft.com/en-us/office/drop-function-1cb4e151-9e17-4838-abe5-9ba48d8c6a34" TargetMode="External"/><Relationship Id="rId5" Type="http://schemas.openxmlformats.org/officeDocument/2006/relationships/hyperlink" Target="https://support.microsoft.com/en-us/office/textsplit-function-b1ca414e-4c21-4ca0-b1b7-bdecace8a6e7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support.microsoft.com/en-us/office/take-function-25382ff1-5da1-4f78-ab43-f33bd2e4e003" TargetMode="External"/><Relationship Id="rId4" Type="http://schemas.openxmlformats.org/officeDocument/2006/relationships/hyperlink" Target="https://support.microsoft.com/en-us/office/textafter-function-c8db2546-5b51-416a-9690-c7e6722e90b4" TargetMode="External"/><Relationship Id="rId9" Type="http://schemas.openxmlformats.org/officeDocument/2006/relationships/hyperlink" Target="https://support.microsoft.com/en-us/office/wrapcols-function-d038b05a-57b7-4ee0-be94-ded0792511e2" TargetMode="External"/><Relationship Id="rId14" Type="http://schemas.openxmlformats.org/officeDocument/2006/relationships/hyperlink" Target="https://support.microsoft.com/en-us/office/expand-function-7433fba5-4ad1-41da-a904-d5d95808bc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1B76-D1CC-4DEA-863D-7DA5FD9239FA}">
  <sheetPr codeName="Sheet12">
    <tabColor theme="9" tint="0.39997558519241921"/>
  </sheetPr>
  <dimension ref="A1:T47"/>
  <sheetViews>
    <sheetView workbookViewId="0"/>
  </sheetViews>
  <sheetFormatPr defaultRowHeight="14.4" x14ac:dyDescent="0.3"/>
  <cols>
    <col min="1" max="1" width="15.33203125" bestFit="1" customWidth="1"/>
    <col min="11" max="11" width="17.33203125" customWidth="1"/>
  </cols>
  <sheetData>
    <row r="1" spans="1:20" ht="20.399999999999999" thickBot="1" x14ac:dyDescent="0.45">
      <c r="A1" s="77" t="s">
        <v>360</v>
      </c>
      <c r="H1" s="80" t="s">
        <v>361</v>
      </c>
      <c r="M1" s="80" t="s">
        <v>17</v>
      </c>
      <c r="T1" s="1" t="str" cm="1">
        <f t="array" ref="T1:T3">{"3 sep 2022";"bo.sinander@powerpage.se";".ıI PowerPage"}</f>
        <v>3 sep 2022</v>
      </c>
    </row>
    <row r="2" spans="1:20" ht="15" thickTop="1" x14ac:dyDescent="0.3">
      <c r="T2" s="1" t="str">
        <v>bo.sinander@powerpage.se</v>
      </c>
    </row>
    <row r="3" spans="1:20" x14ac:dyDescent="0.3">
      <c r="A3" s="48"/>
      <c r="B3" s="5" t="s">
        <v>362</v>
      </c>
      <c r="D3" s="48"/>
      <c r="H3" s="12" t="s">
        <v>32</v>
      </c>
      <c r="T3" s="26" t="str">
        <v>.ıI PowerPage</v>
      </c>
    </row>
    <row r="4" spans="1:20" x14ac:dyDescent="0.3">
      <c r="D4" s="48"/>
      <c r="H4" t="s">
        <v>34</v>
      </c>
    </row>
    <row r="5" spans="1:20" x14ac:dyDescent="0.3">
      <c r="A5" s="2" t="str">
        <f ca="1">_xlfn.LET(_xlpm.input,_xlfn.FORMULATEXT(B5),MID(_xlpm.input,2,FIND("(",_xlpm.input)-2))</f>
        <v>textBetween</v>
      </c>
      <c r="B5" s="3" t="str" cm="1">
        <f t="array" ref="B5">textBetween(H3,",",",",2)</f>
        <v>Color</v>
      </c>
      <c r="D5" s="48"/>
      <c r="H5" t="s">
        <v>35</v>
      </c>
      <c r="M5" s="11" t="str" cm="1">
        <f t="array" ref="M5">_xlfn.LAMBDA(_xlpm.text,_xlpm.delimiter_1,_xlpm.delimiter_2,_xlop.instance_num_1,_xlop.instance_num_2,
_xlfn.LET(_xlpm.params, MAX(   3,
                    4*NOT(_xlfn.ISOMITTED(_xlpm.instance_num_1)),
                    5*NOT(_xlfn.ISOMITTED(_xlpm.instance_num_2)) ),
_xlpm.start_num,FIND("&lt;delimiter_1&gt;",SUBSTITUTE(_xlpm.text,_xlpm.delimiter_1,"&lt;delimiter_1&gt;",IF(_xlpm.params&lt;4,1,_xlpm.instance_num_1)))+LEN(_xlpm.delimiter_1),
_xlpm.rest,MID(_xlpm.text,_xlpm.start_num,4711),
_xlpm.num_chars,FIND("&lt;delimiter_2&gt;",SUBSTITUTE(_xlpm.rest,_xlpm.delimiter_2,"&lt;delimiter_2&gt;",IF(_xlpm.params&lt;5,1,_xlpm.instance_num_2)))-1,
_xlpm.result,MID(_xlpm.text,_xlpm.start_num,_xlpm.num_chars),
_xlpm.result
)
)(H3,",",",",1,2)</f>
        <v>No,Color</v>
      </c>
    </row>
    <row r="6" spans="1:20" x14ac:dyDescent="0.3">
      <c r="H6" t="s">
        <v>36</v>
      </c>
    </row>
    <row r="7" spans="1:20" x14ac:dyDescent="0.3">
      <c r="A7" s="2" t="str">
        <f ca="1">_xlfn.LET(_xlpm.input,_xlfn.FORMULATEXT(B7),MID(_xlpm.input,2,FIND("(",_xlpm.input)-2))</f>
        <v>rangeRight</v>
      </c>
      <c r="B7" s="3" t="str" cm="1">
        <f t="array" aca="1" ref="B7:D7" ca="1">rangeRight(H26)</f>
        <v>Elina</v>
      </c>
      <c r="C7" t="str">
        <f ca="1"/>
        <v>E</v>
      </c>
      <c r="D7">
        <f ca="1"/>
        <v>12</v>
      </c>
      <c r="H7" t="s">
        <v>37</v>
      </c>
      <c r="M7" s="11" t="str" cm="1">
        <f t="array" aca="1" ref="M7:O7" ca="1">_xlfn.LAMBDA(_xlpm.anchor_cell,
_xlfn.LET(_xlpm.range,OFFSET(_xlpm.anchor_cell,,,1,16384-COLUMN(_xlpm.anchor_cell)+1),
_xlpm.matchedCell,MATCH(TRUE,ISBLANK(_xlpm.range),0),
_xlpm.endCell,IF(_xlpm.matchedCell=1,_xlpm.anchor_cell,INDEX(_xlpm.range,_xlpm.matchedCell-1)),
_xlpm.anchor_cell:_xlpm.endCell)
)(H26)</f>
        <v>Elina</v>
      </c>
      <c r="N7" t="str">
        <f ca="1"/>
        <v>E</v>
      </c>
      <c r="O7">
        <f ca="1"/>
        <v>12</v>
      </c>
    </row>
    <row r="8" spans="1:20" x14ac:dyDescent="0.3">
      <c r="H8" t="s">
        <v>40</v>
      </c>
    </row>
    <row r="9" spans="1:20" x14ac:dyDescent="0.3">
      <c r="A9" s="2" t="str">
        <f ca="1">_xlfn.LET(_xlpm.input,_xlfn.FORMULATEXT(B9),MID(_xlpm.input,2,FIND("(",_xlpm.input)-2))</f>
        <v>rangeDown</v>
      </c>
      <c r="B9" s="3" t="str" cm="1">
        <f t="array" aca="1" ref="B9:B10" ca="1">rangeDown(H26)</f>
        <v>Elina</v>
      </c>
      <c r="M9" s="11" t="str" cm="1">
        <f t="array" aca="1" ref="M9:M10" ca="1">_xlfn.LAMBDA(_xlpm.anchor_cell,
_xlfn.LET(_xlpm.range,OFFSET(_xlpm.anchor_cell,,,1048576-ROW(_xlpm.anchor_cell)+1),
_xlpm.matchedCell,MATCH(TRUE,ISBLANK(_xlpm.range),0),
_xlpm.endCell,IF(_xlpm.matchedCell=1,_xlpm.anchor_cell,INDEX(_xlpm.range,_xlpm.matchedCell-1)),
_xlpm.anchor_cell:_xlpm.endCell)
)(H26)</f>
        <v>Elina</v>
      </c>
    </row>
    <row r="10" spans="1:20" x14ac:dyDescent="0.3">
      <c r="B10" t="str">
        <f ca="1"/>
        <v>Celia</v>
      </c>
      <c r="M10" t="str">
        <f ca="1"/>
        <v>Celia</v>
      </c>
    </row>
    <row r="12" spans="1:20" x14ac:dyDescent="0.3">
      <c r="A12" s="2" t="str">
        <f ca="1">_xlfn.LET(_xlpm.input,_xlfn.FORMULATEXT(B12),MID(_xlpm.input,2,FIND("(",_xlpm.input)-2))</f>
        <v>codes</v>
      </c>
      <c r="B12" s="3" t="str" cm="1">
        <f t="array" ref="B12">codes(M1)</f>
        <v>70|111|114|109|117|108|97|101</v>
      </c>
      <c r="M12" s="11" t="str" cm="1">
        <f t="array" ref="M12">_xlfn.LET(_xlpm.input,M1,
_xlpm.chars,MID(_xlpm.input,_xlfn.SEQUENCE(LEN(_xlpm.input)),1),
_xlfn.TEXTJOIN(" ",,_xlpm.chars &amp; "=" &amp; CODE(_xlpm.chars))
)</f>
        <v>F=70 o=111 r=114 m=109 u=117 l=108 a=97 e=101</v>
      </c>
    </row>
    <row r="13" spans="1:20" x14ac:dyDescent="0.3">
      <c r="A13" s="84"/>
      <c r="B13" s="84"/>
      <c r="D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ht="15" thickBot="1" x14ac:dyDescent="0.35">
      <c r="A14" s="2" t="str">
        <f ca="1">_xlfn.LET(_xlpm.input,_xlfn.FORMULATEXT(C14),MID(_xlpm.input,2,FIND("(",_xlpm.input)-2))</f>
        <v>purge</v>
      </c>
      <c r="C14" s="3" t="str" cm="1">
        <f t="array" aca="1" ref="C14:C18" ca="1">purge(rangeDown($H$14),K15)</f>
        <v>Currency and Amount</v>
      </c>
      <c r="H14" s="12" t="s">
        <v>134</v>
      </c>
      <c r="K14" t="s">
        <v>50</v>
      </c>
      <c r="M14" s="84"/>
    </row>
    <row r="15" spans="1:20" ht="15.6" thickTop="1" thickBot="1" x14ac:dyDescent="0.35">
      <c r="A15" s="84" t="s">
        <v>365</v>
      </c>
      <c r="B15" s="86" cm="1">
        <f t="array" aca="1" ref="B15:B18" ca="1">_xlfn.NUMBERVALUE(keep(rangeDown(H15),K15))</f>
        <v>900</v>
      </c>
      <c r="C15" t="str">
        <f ca="1"/>
        <v xml:space="preserve">EUR </v>
      </c>
      <c r="H15" t="s">
        <v>135</v>
      </c>
      <c r="K15" s="25" t="s">
        <v>367</v>
      </c>
      <c r="M15" s="84"/>
    </row>
    <row r="16" spans="1:20" ht="15" thickTop="1" x14ac:dyDescent="0.3">
      <c r="A16" s="84"/>
      <c r="B16" s="87">
        <f ca="1"/>
        <v>-13</v>
      </c>
      <c r="C16" t="str">
        <f ca="1"/>
        <v/>
      </c>
      <c r="H16" s="57" t="s">
        <v>366</v>
      </c>
      <c r="M16" s="84"/>
    </row>
    <row r="17" spans="1:14" x14ac:dyDescent="0.3">
      <c r="A17" s="84"/>
      <c r="B17" s="87">
        <f ca="1"/>
        <v>4711</v>
      </c>
      <c r="C17" t="str">
        <f ca="1"/>
        <v xml:space="preserve"> SEK</v>
      </c>
      <c r="H17" t="s">
        <v>136</v>
      </c>
    </row>
    <row r="18" spans="1:14" x14ac:dyDescent="0.3">
      <c r="A18" s="84"/>
      <c r="B18" s="87">
        <f ca="1"/>
        <v>51250</v>
      </c>
      <c r="C18" t="str">
        <f ca="1"/>
        <v xml:space="preserve">  </v>
      </c>
      <c r="H18" t="s">
        <v>137</v>
      </c>
    </row>
    <row r="19" spans="1:14" s="85" customFormat="1" x14ac:dyDescent="0.3"/>
    <row r="21" spans="1:14" x14ac:dyDescent="0.3">
      <c r="A21" s="2" t="str">
        <f ca="1">_xlfn.LET(_xlpm.input,_xlfn.FORMULATEXT(B21),MID(_xlpm.input,2,FIND("(",_xlpm.input)-2))</f>
        <v>selectColumns</v>
      </c>
      <c r="B21" s="3" cm="1">
        <f t="array" ref="B21:C21">selectColumns(H21:J21)</f>
        <v>3</v>
      </c>
      <c r="C21">
        <v>1</v>
      </c>
      <c r="H21" s="64">
        <v>20</v>
      </c>
      <c r="I21" s="64"/>
      <c r="J21" s="64">
        <v>10</v>
      </c>
      <c r="M21" s="11" cm="1">
        <f t="array" aca="1" ref="M21:N21" ca="1">_xlfn.LAMBDA(_xlpm.column_order,
_xlfn.LET(
_xlpm.selection,TRANSPOSE(_xlpm.column_order),
_xlpm.data,CHOOSE({1,2},_xlfn.SEQUENCE(ROWS(_xlpm.selection)),_xlpm.selection),
_xlpm.dataFiltered,_xlfn._xlws.SORT(_xlfn._xlws.FILTER(_xlpm.data,_xlpm.selection&lt;&gt;0),2),
_xlpm.selectedColumns,TRANSPOSE(INDEX(_xlpm.dataFiltered,,1)),
_xlpm.selectedColumns)
)(OFFSET(Table145[#Headers],-ROWS(H21:H23)+1,))</f>
        <v>3</v>
      </c>
      <c r="N21">
        <f ca="1"/>
        <v>1</v>
      </c>
    </row>
    <row r="23" spans="1:14" x14ac:dyDescent="0.3">
      <c r="A23" s="2" t="str">
        <f ca="1">_xlfn.LET(_xlpm.input,_xlfn.FORMULATEXT(B23),MID(_xlpm.input,2,FIND("(",_xlpm.input)-2))</f>
        <v>CHOOSECOLS</v>
      </c>
      <c r="B23" s="3" t="str" cm="1">
        <f t="array" ref="B23:C27">_xlfn.CHOOSECOLS(Table145[#All],_xlfn.ANCHORARRAY(B21))</f>
        <v>Value</v>
      </c>
      <c r="C23" t="str">
        <v>Text</v>
      </c>
      <c r="H23" t="s">
        <v>368</v>
      </c>
      <c r="I23" t="s">
        <v>59</v>
      </c>
      <c r="J23" t="s">
        <v>60</v>
      </c>
    </row>
    <row r="24" spans="1:14" x14ac:dyDescent="0.3">
      <c r="B24">
        <v>2</v>
      </c>
      <c r="C24" t="str">
        <v>Anna</v>
      </c>
      <c r="H24" t="s">
        <v>64</v>
      </c>
      <c r="I24" t="s">
        <v>65</v>
      </c>
      <c r="J24">
        <v>2</v>
      </c>
    </row>
    <row r="25" spans="1:14" x14ac:dyDescent="0.3">
      <c r="B25">
        <v>10</v>
      </c>
      <c r="C25" t="str">
        <v>Rita</v>
      </c>
      <c r="H25" t="s">
        <v>70</v>
      </c>
      <c r="I25" t="s">
        <v>71</v>
      </c>
      <c r="J25">
        <v>10</v>
      </c>
    </row>
    <row r="26" spans="1:14" x14ac:dyDescent="0.3">
      <c r="B26">
        <v>12</v>
      </c>
      <c r="C26" t="str">
        <v>Elina</v>
      </c>
      <c r="H26" t="s">
        <v>73</v>
      </c>
      <c r="I26" t="s">
        <v>74</v>
      </c>
      <c r="J26">
        <v>12</v>
      </c>
    </row>
    <row r="27" spans="1:14" x14ac:dyDescent="0.3">
      <c r="B27">
        <v>14</v>
      </c>
      <c r="C27" t="str">
        <v>Celia</v>
      </c>
      <c r="H27" t="s">
        <v>77</v>
      </c>
      <c r="I27" t="s">
        <v>78</v>
      </c>
      <c r="J27">
        <v>14</v>
      </c>
    </row>
    <row r="29" spans="1:14" x14ac:dyDescent="0.3">
      <c r="A29" s="2" t="str">
        <f ca="1">_xlfn.LET(_xlpm.input,_xlfn.FORMULATEXT(B29),MID(_xlpm.input,2,FIND("(",_xlpm.input)-2))</f>
        <v>VSTACK</v>
      </c>
      <c r="B29" s="3" t="str" cm="1">
        <f t="array" aca="1" ref="B29:B34" ca="1">_xlfn.VSTACK(_xlfn.ANCHORARRAY(B36),_xlfn.ANCHORARRAY(B38))</f>
        <v>Surname and Given Name,No,Color,Version</v>
      </c>
    </row>
    <row r="30" spans="1:14" x14ac:dyDescent="0.3">
      <c r="B30" t="str">
        <f ca="1"/>
        <v>Wikman Erikka,10,Yellow,PDA</v>
      </c>
    </row>
    <row r="31" spans="1:14" x14ac:dyDescent="0.3">
      <c r="B31" t="str">
        <f ca="1"/>
        <v>Marxell Christina,12,Yellow,PDA</v>
      </c>
    </row>
    <row r="32" spans="1:14" x14ac:dyDescent="0.3">
      <c r="B32" t="str">
        <f ca="1"/>
        <v>Maxx Daniella,7,Blue,PDA</v>
      </c>
    </row>
    <row r="33" spans="1:5" x14ac:dyDescent="0.3">
      <c r="B33" t="str">
        <f ca="1"/>
        <v>Prettee Elina,7,Blue,PDA</v>
      </c>
    </row>
    <row r="34" spans="1:5" x14ac:dyDescent="0.3">
      <c r="B34" t="str">
        <f ca="1"/>
        <v>Karla Joan,4,Black,2021</v>
      </c>
    </row>
    <row r="36" spans="1:5" x14ac:dyDescent="0.3">
      <c r="A36" s="2" t="str">
        <f ca="1">_xlfn.LET(_xlpm.input,_xlfn.FORMULATEXT(B36),MID(_xlpm.input,2,FIND("(",_xlpm.input)-2))</f>
        <v>TAKE</v>
      </c>
      <c r="B36" s="3" t="str" cm="1">
        <f t="array" aca="1" ref="B36" ca="1">_xlfn.TAKE(rangeDown($H$3),1)</f>
        <v>Surname and Given Name,No,Color,Version</v>
      </c>
    </row>
    <row r="38" spans="1:5" x14ac:dyDescent="0.3">
      <c r="A38" s="2" t="str">
        <f ca="1">_xlfn.LET(_xlpm.input,_xlfn.FORMULATEXT(B38),MID(_xlpm.input,2,FIND("(",_xlpm.input)-2))</f>
        <v>DROP</v>
      </c>
      <c r="B38" s="3" t="str" cm="1">
        <f t="array" aca="1" ref="B38:B42" ca="1">_xlfn.DROP(rangeDown($H$3),1)</f>
        <v>Wikman Erikka,10,Yellow,PDA</v>
      </c>
    </row>
    <row r="39" spans="1:5" x14ac:dyDescent="0.3">
      <c r="B39" t="str">
        <f ca="1"/>
        <v>Marxell Christina,12,Yellow,PDA</v>
      </c>
    </row>
    <row r="40" spans="1:5" x14ac:dyDescent="0.3">
      <c r="B40" t="str">
        <f ca="1"/>
        <v>Maxx Daniella,7,Blue,PDA</v>
      </c>
    </row>
    <row r="41" spans="1:5" x14ac:dyDescent="0.3">
      <c r="B41" t="str">
        <f ca="1"/>
        <v>Prettee Elina,7,Blue,PDA</v>
      </c>
    </row>
    <row r="42" spans="1:5" x14ac:dyDescent="0.3">
      <c r="B42" t="str">
        <f ca="1"/>
        <v>Karla Joan,4,Black,2021</v>
      </c>
    </row>
    <row r="44" spans="1:5" x14ac:dyDescent="0.3">
      <c r="A44" s="2" t="str">
        <f ca="1">_xlfn.LET(_xlpm.input,_xlfn.FORMULATEXT(B44),MID(_xlpm.input,2,FIND("(",_xlpm.input)-2))</f>
        <v>EXPAND</v>
      </c>
      <c r="B44" s="3" t="str" cm="1">
        <f t="array" aca="1" ref="B44:D45" ca="1">_xlfn.EXPAND(_xlfn.ANCHORARRAY(B9),,3)</f>
        <v>Elina</v>
      </c>
      <c r="C44" t="e">
        <f ca="1"/>
        <v>#N/A</v>
      </c>
      <c r="D44" t="e">
        <f ca="1"/>
        <v>#N/A</v>
      </c>
    </row>
    <row r="45" spans="1:5" x14ac:dyDescent="0.3">
      <c r="B45" t="str">
        <f ca="1"/>
        <v>Celia</v>
      </c>
      <c r="C45" t="e">
        <f ca="1"/>
        <v>#N/A</v>
      </c>
      <c r="D45" t="e">
        <f ca="1"/>
        <v>#N/A</v>
      </c>
    </row>
    <row r="47" spans="1:5" x14ac:dyDescent="0.3">
      <c r="A47" s="2" t="str">
        <f ca="1">_xlfn.LET(_xlpm.input,_xlfn.FORMULATEXT(B47),MID(_xlpm.input,2,FIND("(",_xlpm.input)-2))</f>
        <v>TEXTSPLIT</v>
      </c>
      <c r="B47" s="3" t="str" cm="1">
        <f t="array" ref="B47:E47">_xlfn.TEXTSPLIT(H3,",",CHAR(13))</f>
        <v>Surname and Given Name</v>
      </c>
      <c r="C47" t="str">
        <v>No</v>
      </c>
      <c r="D47" t="str">
        <v>Color</v>
      </c>
      <c r="E47" t="str">
        <v>Version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FF77-8A0E-491A-BD47-B532F57B164D}">
  <sheetPr codeName="Sheet4"/>
  <dimension ref="A1:U16"/>
  <sheetViews>
    <sheetView workbookViewId="0">
      <selection activeCell="I6" sqref="I1:I6"/>
    </sheetView>
  </sheetViews>
  <sheetFormatPr defaultRowHeight="14.4" x14ac:dyDescent="0.3"/>
  <cols>
    <col min="9" max="9" width="23.88671875" customWidth="1"/>
    <col min="10" max="10" width="11.6640625" bestFit="1" customWidth="1"/>
    <col min="20" max="20" width="11" style="1" bestFit="1" customWidth="1"/>
    <col min="21" max="21" width="8.88671875" style="1"/>
  </cols>
  <sheetData>
    <row r="1" spans="1:21" ht="15.6" thickTop="1" thickBot="1" x14ac:dyDescent="0.35">
      <c r="H1" s="24" t="s">
        <v>50</v>
      </c>
      <c r="I1" s="25" t="s">
        <v>145</v>
      </c>
      <c r="N1" s="5" t="s">
        <v>18</v>
      </c>
      <c r="O1" s="6" t="s">
        <v>17</v>
      </c>
      <c r="P1" s="6"/>
      <c r="Q1" s="5" t="s">
        <v>19</v>
      </c>
      <c r="T1" s="1" t="str" cm="1">
        <f t="array" ref="T1:T3">{"18 feb 2022";"bo.sinander@powerpage.se";".ıI PowerPage"}</f>
        <v>18 feb 2022</v>
      </c>
    </row>
    <row r="2" spans="1:21" ht="15" thickTop="1" x14ac:dyDescent="0.3">
      <c r="N2" s="2" t="str" cm="1">
        <f t="array" aca="1" ref="N2:N3" ca="1">MID(Q2:endDown_§(Q2),2,FIND("(",Q2:endDown_§(Q2))-2)</f>
        <v>purge</v>
      </c>
      <c r="O2" s="11" t="str" cm="1">
        <f t="array" ref="O2">_xlfn.LAMBDA(_xlpm.range,_xlpm.string,
  _xlfn.MAP(_xlpm.range,REPT(_xlpm.string,_xlfn.SEQUENCE(ROWS(_xlpm.range),,,0)),
    _xlfn.LAMBDA(_xlpm.string,_xlpm.charFilter,
      _xlfn.LET(_xlpm.seq,_xlfn.SEQUENCE(,LEN(_xlpm.string)),
        _xlpm.chars,MID(_xlpm.string,_xlpm.seq,1),
        _xlpm.allowed,IF(ISERROR(FIND(_xlpm.chars,_xlpm.charFilter)),_xlpm.chars,""),
        _xlpm.output,_xlfn.TEXTJOIN("",0,_xlpm.allowed),
        IFERROR(_xlpm.output,"")
      )
)))(A6,I1)</f>
        <v>EUR</v>
      </c>
      <c r="P2" s="3" t="str" cm="1">
        <f t="array" ref="P2">purge(A6,I1)</f>
        <v>EUR</v>
      </c>
      <c r="Q2" s="4" t="str" cm="1">
        <f t="array" aca="1" ref="Q2:Q3" ca="1">_xlfn.FORMULATEXT(P2:endDown_§(P2))</f>
        <v>=purge(A6;I1)</v>
      </c>
      <c r="T2" s="1" t="str">
        <v>bo.sinander@powerpage.se</v>
      </c>
    </row>
    <row r="3" spans="1:21" x14ac:dyDescent="0.3">
      <c r="N3" s="2" t="str">
        <f ca="1"/>
        <v>keep</v>
      </c>
      <c r="O3" s="11" t="str" cm="1">
        <f t="array" ref="O3">_xlfn.LAMBDA(_xlpm.range,_xlpm.string,_xlfn.MAP(_xlpm.range,REPT(_xlpm.string,_xlfn.SEQUENCE(ROWS(_xlpm.range),,,0)),_xlfn.LAMBDA(_xlpm.string,_xlpm.charFilter,
_xlfn.LET(_xlpm.seq,_xlfn.SEQUENCE(,LEN(_xlpm.string)),
_xlpm.chars,MID(_xlpm.string,_xlpm.seq,1),
_xlpm.allowed,IF(ISERROR(FIND(_xlpm.chars,_xlpm.charFilter)),"",_xlpm.chars),
_xlpm.output,_xlfn.TEXTJOIN("",0,_xlpm.allowed),
IFERROR(_xlpm.output,"")
)
)))(A6,I1)</f>
        <v xml:space="preserve"> 900</v>
      </c>
      <c r="P3" s="3" t="str" cm="1">
        <f t="array" ref="P3">keep(A6,I1)</f>
        <v xml:space="preserve"> 900</v>
      </c>
      <c r="Q3" s="4" t="str">
        <f ca="1"/>
        <v>=keep(A6;I1)</v>
      </c>
      <c r="T3" s="26" t="str">
        <v>.ıI PowerPage</v>
      </c>
    </row>
    <row r="4" spans="1:21" x14ac:dyDescent="0.3">
      <c r="N4" s="2"/>
      <c r="Q4" s="4"/>
    </row>
    <row r="5" spans="1:21" x14ac:dyDescent="0.3">
      <c r="A5" s="12" t="s">
        <v>134</v>
      </c>
      <c r="F5" s="1" t="str">
        <f ca="1">_xlfn.FORMULATEXT(F6)</f>
        <v>=purge(rangeDown(A6);I1)</v>
      </c>
      <c r="I5" s="1" t="str">
        <f ca="1">_xlfn.FORMULATEXT(I6)</f>
        <v>=keep(rangeDown(A6);I1)</v>
      </c>
      <c r="J5" s="1" t="str">
        <f ca="1">_xlfn.FORMULATEXT(J6)</f>
        <v>=NUMBERVALUE(I6#)</v>
      </c>
      <c r="N5" s="2"/>
      <c r="Q5" s="4"/>
    </row>
    <row r="6" spans="1:21" x14ac:dyDescent="0.3">
      <c r="A6" t="s">
        <v>135</v>
      </c>
      <c r="F6" s="3" t="str" cm="1">
        <f t="array" aca="1" ref="F6:F16" ca="1">purge(rangeDown(A6),I1)</f>
        <v>EUR</v>
      </c>
      <c r="I6" s="3" t="str" cm="1">
        <f t="array" aca="1" ref="I6:I16" ca="1">keep(rangeDown(A6),I1)</f>
        <v xml:space="preserve"> 900</v>
      </c>
      <c r="J6" s="3" cm="1">
        <f t="array" aca="1" ref="J6:J16" ca="1">_xlfn.NUMBERVALUE(_xlfn.ANCHORARRAY(I6))</f>
        <v>900</v>
      </c>
      <c r="N6" s="2"/>
      <c r="O6" s="13" t="s">
        <v>52</v>
      </c>
      <c r="Q6" s="4"/>
    </row>
    <row r="7" spans="1:21" x14ac:dyDescent="0.3">
      <c r="A7">
        <v>-12</v>
      </c>
      <c r="F7" t="str">
        <f ca="1"/>
        <v/>
      </c>
      <c r="I7" t="str">
        <f ca="1"/>
        <v>-12</v>
      </c>
      <c r="J7">
        <f ca="1"/>
        <v>-12</v>
      </c>
      <c r="N7" s="2"/>
      <c r="O7" s="13" t="s">
        <v>53</v>
      </c>
      <c r="Q7" s="4"/>
    </row>
    <row r="8" spans="1:21" x14ac:dyDescent="0.3">
      <c r="A8" t="s">
        <v>136</v>
      </c>
      <c r="F8" t="str">
        <f ca="1"/>
        <v>SEK</v>
      </c>
      <c r="I8" t="str">
        <f ca="1"/>
        <v xml:space="preserve">4711 </v>
      </c>
      <c r="J8">
        <f ca="1"/>
        <v>4711</v>
      </c>
      <c r="M8" t="str" cm="1">
        <f t="array" ref="M8">_xlfn.LAMBDA(_xlpm.value,_xlpm.value_if_blank_♪,
IF(ISBLANK(_xlpm.value),
  IF(ISBLANK(_xlpm.value_if_blank_♪),"",_xlpm.value),_xlpm.value)
)(,)</f>
        <v/>
      </c>
      <c r="N8" s="2"/>
      <c r="Q8" s="4"/>
    </row>
    <row r="9" spans="1:21" x14ac:dyDescent="0.3">
      <c r="A9" t="s">
        <v>137</v>
      </c>
      <c r="F9" t="str">
        <f ca="1"/>
        <v> </v>
      </c>
      <c r="I9" t="str">
        <f ca="1"/>
        <v>51 250,00</v>
      </c>
      <c r="J9">
        <f ca="1"/>
        <v>51250</v>
      </c>
      <c r="N9" s="2"/>
      <c r="Q9" s="4"/>
    </row>
    <row r="10" spans="1:21" x14ac:dyDescent="0.3">
      <c r="A10" t="s">
        <v>138</v>
      </c>
      <c r="F10" t="str">
        <f ca="1"/>
        <v>USD</v>
      </c>
      <c r="I10" t="str">
        <f ca="1"/>
        <v xml:space="preserve"> (4711,17)</v>
      </c>
      <c r="J10">
        <f ca="1"/>
        <v>-4711.17</v>
      </c>
      <c r="N10" s="2"/>
      <c r="Q10" s="4"/>
      <c r="T10" s="23">
        <v>44610</v>
      </c>
      <c r="U10" s="1" t="s">
        <v>48</v>
      </c>
    </row>
    <row r="11" spans="1:21" x14ac:dyDescent="0.3">
      <c r="A11" t="s">
        <v>139</v>
      </c>
      <c r="F11" t="str">
        <f ca="1"/>
        <v>EUR</v>
      </c>
      <c r="I11" t="str">
        <f ca="1"/>
        <v xml:space="preserve">-22 </v>
      </c>
      <c r="J11">
        <f ca="1"/>
        <v>-22</v>
      </c>
      <c r="N11" s="2"/>
      <c r="Q11" s="4"/>
      <c r="T11" s="13">
        <v>44612</v>
      </c>
      <c r="U11" s="1" t="s">
        <v>43</v>
      </c>
    </row>
    <row r="12" spans="1:21" x14ac:dyDescent="0.3">
      <c r="A12" t="s">
        <v>140</v>
      </c>
      <c r="F12" t="str">
        <f ca="1"/>
        <v>DKK</v>
      </c>
      <c r="I12" t="str">
        <f ca="1"/>
        <v xml:space="preserve"> 145,34</v>
      </c>
      <c r="J12">
        <f ca="1"/>
        <v>145.34</v>
      </c>
      <c r="N12" s="2"/>
      <c r="Q12" s="4"/>
      <c r="T12" s="13">
        <v>44614</v>
      </c>
      <c r="U12" s="1" t="s">
        <v>41</v>
      </c>
    </row>
    <row r="13" spans="1:21" x14ac:dyDescent="0.3">
      <c r="A13" t="s">
        <v>141</v>
      </c>
      <c r="F13" t="str">
        <f ca="1"/>
        <v>THB</v>
      </c>
      <c r="I13" t="str">
        <f ca="1"/>
        <v xml:space="preserve"> 3000</v>
      </c>
      <c r="J13">
        <f ca="1"/>
        <v>3000</v>
      </c>
      <c r="N13" s="2"/>
      <c r="Q13" s="4"/>
      <c r="T13" s="13">
        <v>44762</v>
      </c>
      <c r="U13" s="1" t="s">
        <v>146</v>
      </c>
    </row>
    <row r="14" spans="1:21" x14ac:dyDescent="0.3">
      <c r="A14" t="s">
        <v>142</v>
      </c>
      <c r="F14" t="str">
        <f ca="1"/>
        <v>EUR</v>
      </c>
      <c r="I14" t="str">
        <f ca="1"/>
        <v xml:space="preserve"> 515</v>
      </c>
      <c r="J14">
        <f ca="1"/>
        <v>515</v>
      </c>
    </row>
    <row r="15" spans="1:21" x14ac:dyDescent="0.3">
      <c r="A15" t="s">
        <v>143</v>
      </c>
      <c r="F15" t="str">
        <f ca="1"/>
        <v>SEK</v>
      </c>
      <c r="I15" t="str">
        <f ca="1"/>
        <v>419</v>
      </c>
      <c r="J15">
        <f ca="1"/>
        <v>419</v>
      </c>
    </row>
    <row r="16" spans="1:21" x14ac:dyDescent="0.3">
      <c r="A16" t="s">
        <v>144</v>
      </c>
      <c r="F16" t="str">
        <f ca="1"/>
        <v>DKK</v>
      </c>
      <c r="I16" t="str">
        <f ca="1"/>
        <v xml:space="preserve">4711 </v>
      </c>
      <c r="J16">
        <f ca="1"/>
        <v>4711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106C-AF26-4A10-9097-6A12EA8168E7}">
  <sheetPr codeName="Sheet8"/>
  <dimension ref="A1:U22"/>
  <sheetViews>
    <sheetView workbookViewId="0"/>
  </sheetViews>
  <sheetFormatPr defaultRowHeight="14.4" x14ac:dyDescent="0.3"/>
  <cols>
    <col min="9" max="11" width="14.33203125" style="27" customWidth="1"/>
    <col min="12" max="12" width="14.33203125" style="29" customWidth="1"/>
    <col min="20" max="20" width="11" style="1" bestFit="1" customWidth="1"/>
    <col min="21" max="21" width="8.88671875" style="1"/>
  </cols>
  <sheetData>
    <row r="1" spans="1:21" ht="20.399999999999999" thickBot="1" x14ac:dyDescent="0.45">
      <c r="A1" s="14" t="s">
        <v>55</v>
      </c>
      <c r="K1" s="28"/>
      <c r="N1" s="5" t="s">
        <v>18</v>
      </c>
      <c r="O1" s="6" t="s">
        <v>17</v>
      </c>
      <c r="P1" s="6"/>
      <c r="Q1" s="5" t="s">
        <v>19</v>
      </c>
      <c r="T1" s="1" t="str" cm="1">
        <f t="array" ref="T1:T3">{"24 feb 2022";"bo.sinander@powerpage.se";".ıI PowerPage"}</f>
        <v>24 feb 2022</v>
      </c>
    </row>
    <row r="2" spans="1:21" ht="16.2" thickTop="1" x14ac:dyDescent="0.3">
      <c r="K2" s="30"/>
      <c r="N2" s="2" t="str">
        <f ca="1">MID(Q2,2,FIND("(",Q2)-2)</f>
        <v>vStack</v>
      </c>
      <c r="O2" s="11" cm="1">
        <f t="array" ref="O2:O11">_xlfn.LAMBDA(_xlpm.range1,_xlpm.range2,
_xlfn.LET(
_xlpm.maxRows,MAX(ROWS(_xlpm.range1),ROWS(_xlpm.range2)),
_xlpm.seq,_xlfn.SEQUENCE(_xlpm.maxRows*2,,0),
_xlpm.row,MOD(_xlpm.seq,_xlpm.maxRows)+1,
_xlpm.loop,INT(_xlpm.seq/_xlpm.maxRows)+1,
_xlpm.dims,CHOOSE(_xlpm.loop,
   INDEX(_xlpm.range1,_xlpm.row,_xlfn.SEQUENCE(1,COLUMNS(_xlpm.range1))),
   INDEX(_xlpm.range2,_xlpm.row,_xlfn.SEQUENCE(,COLUMNS(_xlpm.range2)))),
_xlpm.output,_xlfn._xlws.FILTER(_xlpm.dims,NOT(ISERROR(INDEX(_xlpm.dims,0,1)))),
_xlpm.output)
)(_xlfn.ANCHORARRAY(A4) A:A,_xlfn.ANCHORARRAY(E4) E:E)</f>
        <v>1</v>
      </c>
      <c r="P2" s="3" cm="1">
        <f t="array" ref="P2:P11">_xludf.vStack(_xlfn.ANCHORARRAY(A4) A:A,_xlfn.ANCHORARRAY(E4) E:E)</f>
        <v>1</v>
      </c>
      <c r="Q2" s="4" t="str">
        <f ca="1">_xlfn.FORMULATEXT(P2)</f>
        <v>=vStack(A4# A:A;E4# E:E)</v>
      </c>
      <c r="T2" s="1" t="str">
        <v>bo.sinander@powerpage.se</v>
      </c>
    </row>
    <row r="3" spans="1:21" ht="16.2" thickBot="1" x14ac:dyDescent="0.35">
      <c r="A3" s="17" t="s">
        <v>45</v>
      </c>
      <c r="B3" s="16"/>
      <c r="C3" s="16"/>
      <c r="D3" s="16"/>
      <c r="E3" s="17" t="s">
        <v>46</v>
      </c>
      <c r="F3" s="16"/>
      <c r="G3" s="18"/>
      <c r="H3" s="19"/>
      <c r="I3" s="30" t="s">
        <v>56</v>
      </c>
      <c r="J3" s="30" t="str">
        <f>"Σ " &amp; A3</f>
        <v>Σ List 1</v>
      </c>
      <c r="K3" s="30" t="str">
        <f>"Σ " &amp; E3</f>
        <v>Σ List 2</v>
      </c>
      <c r="L3" s="31" t="s">
        <v>57</v>
      </c>
      <c r="M3" s="16"/>
      <c r="O3">
        <v>3</v>
      </c>
      <c r="P3">
        <v>3</v>
      </c>
      <c r="T3" s="1" t="str">
        <v>.ıI PowerPage</v>
      </c>
    </row>
    <row r="4" spans="1:21" ht="16.2" thickTop="1" x14ac:dyDescent="0.3">
      <c r="A4" s="21" cm="1">
        <f t="array" ref="A4:B10">_xlfn.SEQUENCE(7,2)</f>
        <v>1</v>
      </c>
      <c r="B4" s="16">
        <v>2</v>
      </c>
      <c r="C4" s="16"/>
      <c r="D4" s="16"/>
      <c r="E4" s="21" cm="1">
        <f t="array" ref="E4:F6">_xlfn.SEQUENCE(3,2,3)</f>
        <v>3</v>
      </c>
      <c r="F4" s="22">
        <v>4</v>
      </c>
      <c r="G4" s="18"/>
      <c r="H4" s="22"/>
      <c r="I4" s="32" cm="1">
        <f t="array" ref="I4:I10">_xlfn.LAMBDA(_xlpm.range1,_xlpm.range2,_xlpm.colNum,
  _xlfn.UNIQUE(INDEX(_xludf.vStack(_xlpm.range1,_xlpm.range2),,_xlpm.colNum))
)(_xlfn.ANCHORARRAY(A4),_xlfn.ANCHORARRAY(E4),1)</f>
        <v>1</v>
      </c>
      <c r="J4" s="33" cm="1">
        <f t="array" ref="J4:J10">_xlfn.LAMBDA(_xlpm.range,_xlpm.idCol,_xlpm.valCol,_xlpm.critCol,
SUMIFS(INDEX(_xlpm.range,0,_xlpm.valCol),INDEX(_xlpm.range,0,_xlpm.idCol),_xlpm.critCol)
)(_xlfn.ANCHORARRAY(A4),1,2,_xlfn.ANCHORARRAY($I$4))</f>
        <v>2</v>
      </c>
      <c r="K4" s="33" cm="1">
        <f t="array" ref="K4:K10">_xlfn.LAMBDA(_xlpm.range,_xlpm.idCol,_xlpm.valCol,_xlpm.critCol,
SUMIFS(INDEX(_xlpm.range,0,_xlpm.valCol),INDEX(_xlpm.range,0,_xlpm.idCol),_xlpm.critCol)
)(_xlfn.ANCHORARRAY(E4),1,2,_xlfn.ANCHORARRAY($I$4))</f>
        <v>0</v>
      </c>
      <c r="L4" s="34" cm="1">
        <f t="array" ref="L4:L10">_xlfn.LAMBDA(_xlpm.range1,_xlpm.range2,_xlpm.idColNum,_xlpm.valColNum,_xlpm.critRange,
distinctSums(_xlpm.range2,_xlpm.idColNum,_xlpm.valColNum,_xlpm.critRange)-
distinctSums(_xlpm.range1,_xlpm.idColNum,_xlpm.valColNum,_xlpm.critRange)
)(_xlfn.ANCHORARRAY(A4),_xlfn.ANCHORARRAY(E4),1,2,_xlfn.ANCHORARRAY($I4))</f>
        <v>-2</v>
      </c>
      <c r="M4" s="16"/>
      <c r="O4">
        <v>5</v>
      </c>
      <c r="P4">
        <v>5</v>
      </c>
    </row>
    <row r="5" spans="1:21" x14ac:dyDescent="0.3">
      <c r="A5">
        <v>3</v>
      </c>
      <c r="B5">
        <v>4</v>
      </c>
      <c r="E5">
        <v>5</v>
      </c>
      <c r="F5">
        <v>6</v>
      </c>
      <c r="I5" s="27">
        <v>3</v>
      </c>
      <c r="J5" s="27">
        <v>4</v>
      </c>
      <c r="K5" s="27">
        <v>4</v>
      </c>
      <c r="L5" s="29">
        <v>0</v>
      </c>
      <c r="O5">
        <v>7</v>
      </c>
      <c r="P5">
        <v>7</v>
      </c>
    </row>
    <row r="6" spans="1:21" x14ac:dyDescent="0.3">
      <c r="A6">
        <v>5</v>
      </c>
      <c r="B6">
        <v>6</v>
      </c>
      <c r="E6">
        <v>7</v>
      </c>
      <c r="F6">
        <v>8</v>
      </c>
      <c r="I6" s="27">
        <v>5</v>
      </c>
      <c r="J6" s="27">
        <v>6</v>
      </c>
      <c r="K6" s="27">
        <v>6</v>
      </c>
      <c r="L6" s="29">
        <v>0</v>
      </c>
      <c r="O6">
        <v>9</v>
      </c>
      <c r="P6">
        <v>9</v>
      </c>
    </row>
    <row r="7" spans="1:21" x14ac:dyDescent="0.3">
      <c r="A7">
        <v>7</v>
      </c>
      <c r="B7">
        <v>8</v>
      </c>
      <c r="I7" s="27">
        <v>7</v>
      </c>
      <c r="J7" s="27">
        <v>8</v>
      </c>
      <c r="K7" s="27">
        <v>8</v>
      </c>
      <c r="L7" s="29">
        <v>0</v>
      </c>
      <c r="O7">
        <v>11</v>
      </c>
      <c r="P7">
        <v>11</v>
      </c>
    </row>
    <row r="8" spans="1:21" x14ac:dyDescent="0.3">
      <c r="A8">
        <v>9</v>
      </c>
      <c r="B8">
        <v>10</v>
      </c>
      <c r="I8" s="27">
        <v>9</v>
      </c>
      <c r="J8" s="27">
        <v>10</v>
      </c>
      <c r="K8" s="27">
        <v>0</v>
      </c>
      <c r="L8" s="29">
        <v>-10</v>
      </c>
      <c r="O8">
        <v>13</v>
      </c>
      <c r="P8">
        <v>13</v>
      </c>
    </row>
    <row r="9" spans="1:21" x14ac:dyDescent="0.3">
      <c r="A9">
        <v>11</v>
      </c>
      <c r="B9">
        <v>12</v>
      </c>
      <c r="I9" s="27">
        <v>11</v>
      </c>
      <c r="J9" s="27">
        <v>12</v>
      </c>
      <c r="K9" s="27">
        <v>0</v>
      </c>
      <c r="L9" s="29">
        <v>-12</v>
      </c>
      <c r="O9">
        <v>3</v>
      </c>
      <c r="P9">
        <v>3</v>
      </c>
    </row>
    <row r="10" spans="1:21" x14ac:dyDescent="0.3">
      <c r="A10">
        <v>13</v>
      </c>
      <c r="B10">
        <v>14</v>
      </c>
      <c r="I10" s="27">
        <v>13</v>
      </c>
      <c r="J10" s="27">
        <v>14</v>
      </c>
      <c r="K10" s="27">
        <v>0</v>
      </c>
      <c r="L10" s="29">
        <v>-14</v>
      </c>
      <c r="O10">
        <v>5</v>
      </c>
      <c r="P10">
        <v>5</v>
      </c>
    </row>
    <row r="11" spans="1:21" x14ac:dyDescent="0.3">
      <c r="O11">
        <v>7</v>
      </c>
      <c r="P11">
        <v>7</v>
      </c>
      <c r="T11" s="23">
        <v>44616</v>
      </c>
      <c r="U11" s="1" t="s">
        <v>48</v>
      </c>
    </row>
    <row r="12" spans="1:21" x14ac:dyDescent="0.3">
      <c r="I12" s="2" t="str">
        <f ca="1">MID(I13,2,FIND("(",I13)-2)</f>
        <v>distinctValues</v>
      </c>
      <c r="J12" s="2" t="str">
        <f ca="1">MID(J13,2,FIND("(",J13)-2)</f>
        <v>distinctSums</v>
      </c>
      <c r="K12" s="2" t="str">
        <f ca="1">MID(K13,2,FIND("(",K13)-2)</f>
        <v>distinctSums</v>
      </c>
      <c r="L12" s="2" t="str">
        <f ca="1">MID(L13,2,FIND("(",L13)-2)</f>
        <v>distinctDiff</v>
      </c>
      <c r="T12" s="13"/>
    </row>
    <row r="13" spans="1:21" ht="131.4" x14ac:dyDescent="0.3">
      <c r="I13" s="35" t="str" cm="1">
        <f t="array" aca="1" ref="I13:L13" ca="1">_xlfn.FORMULATEXT(I15:L15)</f>
        <v>=distinctValues(Table1;Table2;1)</v>
      </c>
      <c r="J13" s="36" t="str">
        <f ca="1"/>
        <v>=distinctSums(Table1;1;3;$I15#)</v>
      </c>
      <c r="K13" s="36" t="str">
        <f ca="1"/>
        <v>=distinctSums(Table2;1;3;$I15#)</v>
      </c>
      <c r="L13" s="37" t="str">
        <f ca="1"/>
        <v>=distinctDiff(Table1;Table2;1;3;$I15#)</v>
      </c>
      <c r="T13" s="13"/>
    </row>
    <row r="14" spans="1:21" ht="15.6" x14ac:dyDescent="0.3">
      <c r="A14" t="s">
        <v>58</v>
      </c>
      <c r="B14" t="s">
        <v>59</v>
      </c>
      <c r="C14" t="s">
        <v>60</v>
      </c>
      <c r="E14" t="s">
        <v>58</v>
      </c>
      <c r="F14" t="s">
        <v>59</v>
      </c>
      <c r="G14" t="s">
        <v>60</v>
      </c>
      <c r="I14" s="38" t="s">
        <v>61</v>
      </c>
      <c r="J14" s="38" t="s">
        <v>62</v>
      </c>
      <c r="K14" s="38" t="s">
        <v>63</v>
      </c>
      <c r="L14" s="39" t="s">
        <v>57</v>
      </c>
    </row>
    <row r="15" spans="1:21" x14ac:dyDescent="0.3">
      <c r="A15" t="s">
        <v>64</v>
      </c>
      <c r="B15" t="s">
        <v>65</v>
      </c>
      <c r="C15">
        <v>2</v>
      </c>
      <c r="E15" t="s">
        <v>64</v>
      </c>
      <c r="F15" t="s">
        <v>65</v>
      </c>
      <c r="G15">
        <v>2</v>
      </c>
      <c r="I15" s="40" t="str" cm="1">
        <f t="array" ref="I15:I22">distinctValues(Table1[],Table2[],1)</f>
        <v>Anna</v>
      </c>
      <c r="J15" s="41" cm="1">
        <f t="array" ref="J15:J22">distinctSums(Table1[],1,3,_xlfn.ANCHORARRAY($I15))</f>
        <v>2</v>
      </c>
      <c r="K15" s="41" cm="1">
        <f t="array" ref="K15:K22">distinctSums(Table2[],1,3,_xlfn.ANCHORARRAY($I15))</f>
        <v>2</v>
      </c>
      <c r="L15" s="42" cm="1">
        <f t="array" ref="L15:L22">distinctDiff(Table1[],Table2[],1,3,_xlfn.ANCHORARRAY($I15))</f>
        <v>0</v>
      </c>
    </row>
    <row r="16" spans="1:21" x14ac:dyDescent="0.3">
      <c r="A16" t="s">
        <v>66</v>
      </c>
      <c r="B16" t="s">
        <v>65</v>
      </c>
      <c r="C16">
        <v>4</v>
      </c>
      <c r="E16" t="s">
        <v>66</v>
      </c>
      <c r="F16" t="s">
        <v>67</v>
      </c>
      <c r="G16">
        <v>4</v>
      </c>
      <c r="I16" s="27" t="str">
        <v>Annika</v>
      </c>
      <c r="J16" s="27">
        <v>4</v>
      </c>
      <c r="K16" s="27">
        <v>4</v>
      </c>
      <c r="L16" s="29">
        <v>0</v>
      </c>
    </row>
    <row r="17" spans="1:12" x14ac:dyDescent="0.3">
      <c r="A17" t="s">
        <v>68</v>
      </c>
      <c r="B17" t="s">
        <v>69</v>
      </c>
      <c r="C17">
        <v>6</v>
      </c>
      <c r="E17" t="s">
        <v>70</v>
      </c>
      <c r="F17" t="s">
        <v>71</v>
      </c>
      <c r="G17">
        <v>6</v>
      </c>
      <c r="I17" s="27" t="str">
        <v>Joan</v>
      </c>
      <c r="J17" s="27">
        <v>6</v>
      </c>
      <c r="K17" s="27">
        <v>0</v>
      </c>
      <c r="L17" s="29">
        <v>-6</v>
      </c>
    </row>
    <row r="18" spans="1:12" x14ac:dyDescent="0.3">
      <c r="A18" t="s">
        <v>72</v>
      </c>
      <c r="B18" t="s">
        <v>69</v>
      </c>
      <c r="C18">
        <v>8</v>
      </c>
      <c r="E18" t="s">
        <v>73</v>
      </c>
      <c r="F18" t="s">
        <v>74</v>
      </c>
      <c r="G18">
        <v>8</v>
      </c>
      <c r="I18" s="27" t="str">
        <v>Jane</v>
      </c>
      <c r="J18" s="27">
        <v>8</v>
      </c>
      <c r="K18" s="27">
        <v>0</v>
      </c>
      <c r="L18" s="29">
        <v>-8</v>
      </c>
    </row>
    <row r="19" spans="1:12" x14ac:dyDescent="0.3">
      <c r="A19" t="s">
        <v>70</v>
      </c>
      <c r="B19" t="s">
        <v>71</v>
      </c>
      <c r="C19">
        <v>10</v>
      </c>
      <c r="E19" t="s">
        <v>75</v>
      </c>
      <c r="F19" t="s">
        <v>76</v>
      </c>
      <c r="G19">
        <v>10</v>
      </c>
      <c r="I19" s="27" t="str">
        <v>Rita</v>
      </c>
      <c r="J19" s="27">
        <v>10</v>
      </c>
      <c r="K19" s="27">
        <v>6</v>
      </c>
      <c r="L19" s="29">
        <v>-4</v>
      </c>
    </row>
    <row r="20" spans="1:12" x14ac:dyDescent="0.3">
      <c r="A20" t="s">
        <v>73</v>
      </c>
      <c r="B20" t="s">
        <v>74</v>
      </c>
      <c r="C20">
        <v>12</v>
      </c>
      <c r="I20" s="27" t="str">
        <v>Elina</v>
      </c>
      <c r="J20" s="27">
        <v>12</v>
      </c>
      <c r="K20" s="27">
        <v>8</v>
      </c>
      <c r="L20" s="29">
        <v>-4</v>
      </c>
    </row>
    <row r="21" spans="1:12" x14ac:dyDescent="0.3">
      <c r="A21" t="s">
        <v>77</v>
      </c>
      <c r="B21" t="s">
        <v>78</v>
      </c>
      <c r="C21">
        <v>14</v>
      </c>
      <c r="I21" s="27" t="str">
        <v>Celia</v>
      </c>
      <c r="J21" s="27">
        <v>14</v>
      </c>
      <c r="K21" s="27">
        <v>0</v>
      </c>
      <c r="L21" s="29">
        <v>-14</v>
      </c>
    </row>
    <row r="22" spans="1:12" x14ac:dyDescent="0.3">
      <c r="I22" s="27" t="str">
        <v>Grace</v>
      </c>
      <c r="J22" s="27">
        <v>0</v>
      </c>
      <c r="K22" s="27">
        <v>10</v>
      </c>
      <c r="L22" s="29">
        <v>10</v>
      </c>
    </row>
  </sheetData>
  <pageMargins left="0.7" right="0.7" top="0.75" bottom="0.75" header="0.3" footer="0.3"/>
  <pageSetup paperSize="9" orientation="portrait" horizontalDpi="200" verticalDpi="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73F1-1FD0-4EBA-89EE-09785099748B}">
  <sheetPr codeName="Sheet9"/>
  <dimension ref="A1:AF8"/>
  <sheetViews>
    <sheetView workbookViewId="0"/>
  </sheetViews>
  <sheetFormatPr defaultRowHeight="14.4" x14ac:dyDescent="0.3"/>
  <sheetData>
    <row r="1" spans="1:32" x14ac:dyDescent="0.3">
      <c r="E1" s="1" t="str">
        <f ca="1">_xlfn.FORMULATEXT(E2)</f>
        <v>=endDown(A2)</v>
      </c>
      <c r="H1" s="1" t="str">
        <f ca="1">_xlfn.FORMULATEXT(H2)</f>
        <v>=A2:endDown(B2)</v>
      </c>
      <c r="L1" s="1" t="str">
        <f ca="1">_xlfn.FORMULATEXT(L2)</f>
        <v>=A2:endDown(A2):endRight(A2)</v>
      </c>
      <c r="P1" s="1" t="str">
        <f ca="1">_xlfn.FORMULATEXT(P2)</f>
        <v>=LET(range;A2;
          range:endDown(range):endRight(range)
)</v>
      </c>
      <c r="T1" s="1" t="str">
        <f ca="1">_xlfn.FORMULATEXT(T2)</f>
        <v>=LAMBDA(range;
range:endDown(range):endRight(range)
)(A2)</v>
      </c>
      <c r="Z1" s="1" t="str">
        <f ca="1">_xlfn.FORMULATEXT(Z2)</f>
        <v>=region(A2)</v>
      </c>
      <c r="AF1" s="1" t="str" cm="1">
        <f t="array" ref="AF1:AF3">{"28 feb 2022";"bo.sinander@powerpage.se";"¯\_(ツ)_/¯"}</f>
        <v>28 feb 2022</v>
      </c>
    </row>
    <row r="2" spans="1:32" x14ac:dyDescent="0.3">
      <c r="A2" s="2" t="s">
        <v>0</v>
      </c>
      <c r="B2" s="2" t="s">
        <v>1</v>
      </c>
      <c r="E2" s="3" t="str" cm="1">
        <f t="array" aca="1" ref="E2" ca="1">endDown(A2)</f>
        <v>foxtrot</v>
      </c>
      <c r="H2" s="3" t="str" cm="1">
        <f t="array" aca="1" ref="H2:I8" ca="1">A2:endDown(B2)</f>
        <v>Table 1</v>
      </c>
      <c r="I2" t="str">
        <f ca="1"/>
        <v>Values 1</v>
      </c>
      <c r="L2" s="3" t="str" cm="1">
        <f t="array" aca="1" ref="L2:M8" ca="1">A2:endDown(A2):endRight(A2)</f>
        <v>Table 1</v>
      </c>
      <c r="M2" t="str">
        <f ca="1"/>
        <v>Values 1</v>
      </c>
      <c r="P2" s="3" t="str" cm="1">
        <f t="array" aca="1" ref="P2:Q8" ca="1">_xlfn.LET(_xlpm.range,A2,
          _xlpm.range:endDown(_xlpm.range):endRight(_xlpm.range)
)</f>
        <v>Table 1</v>
      </c>
      <c r="Q2" t="str">
        <f ca="1"/>
        <v>Values 1</v>
      </c>
      <c r="T2" s="3" t="str" cm="1">
        <f t="array" aca="1" ref="T2:U8" ca="1">_xlfn.LAMBDA(_xlpm.range,
_xlpm.range:endDown(_xlpm.range):endRight(_xlpm.range)
)(A2)</f>
        <v>Table 1</v>
      </c>
      <c r="U2" t="str">
        <f ca="1"/>
        <v>Values 1</v>
      </c>
      <c r="Z2" s="43" t="str" cm="1">
        <f t="array" aca="1" ref="Z2:AA8" ca="1">region(A2)</f>
        <v>Table 1</v>
      </c>
      <c r="AA2" t="str">
        <f ca="1"/>
        <v>Values 1</v>
      </c>
      <c r="AF2" s="1" t="str">
        <v>bo.sinander@powerpage.se</v>
      </c>
    </row>
    <row r="3" spans="1:32" x14ac:dyDescent="0.3">
      <c r="A3" t="s">
        <v>2</v>
      </c>
      <c r="B3">
        <v>1</v>
      </c>
      <c r="H3" t="str">
        <f ca="1"/>
        <v>alfa</v>
      </c>
      <c r="I3">
        <f ca="1"/>
        <v>1</v>
      </c>
      <c r="L3" t="str">
        <f ca="1"/>
        <v>alfa</v>
      </c>
      <c r="M3">
        <f ca="1"/>
        <v>1</v>
      </c>
      <c r="P3" t="str">
        <f ca="1"/>
        <v>alfa</v>
      </c>
      <c r="Q3">
        <f ca="1"/>
        <v>1</v>
      </c>
      <c r="T3" t="str">
        <f ca="1"/>
        <v>alfa</v>
      </c>
      <c r="U3">
        <f ca="1"/>
        <v>1</v>
      </c>
      <c r="Z3" t="str">
        <f ca="1"/>
        <v>alfa</v>
      </c>
      <c r="AA3">
        <f ca="1"/>
        <v>1</v>
      </c>
      <c r="AF3" s="1" t="str">
        <v>¯\_(ツ)_/¯</v>
      </c>
    </row>
    <row r="4" spans="1:32" x14ac:dyDescent="0.3">
      <c r="A4" t="s">
        <v>3</v>
      </c>
      <c r="B4">
        <v>2</v>
      </c>
      <c r="H4" t="str">
        <f ca="1"/>
        <v>bravo</v>
      </c>
      <c r="I4">
        <f ca="1"/>
        <v>2</v>
      </c>
      <c r="L4" t="str">
        <f ca="1"/>
        <v>bravo</v>
      </c>
      <c r="M4">
        <f ca="1"/>
        <v>2</v>
      </c>
      <c r="P4" t="str">
        <f ca="1"/>
        <v>bravo</v>
      </c>
      <c r="Q4">
        <f ca="1"/>
        <v>2</v>
      </c>
      <c r="T4" t="str">
        <f ca="1"/>
        <v>bravo</v>
      </c>
      <c r="U4">
        <f ca="1"/>
        <v>2</v>
      </c>
      <c r="Z4" t="str">
        <f ca="1"/>
        <v>bravo</v>
      </c>
      <c r="AA4">
        <f ca="1"/>
        <v>2</v>
      </c>
    </row>
    <row r="5" spans="1:32" x14ac:dyDescent="0.3">
      <c r="A5" t="s">
        <v>4</v>
      </c>
      <c r="B5">
        <v>3</v>
      </c>
      <c r="H5" t="str">
        <f ca="1"/>
        <v>charlie</v>
      </c>
      <c r="I5">
        <f ca="1"/>
        <v>3</v>
      </c>
      <c r="L5" t="str">
        <f ca="1"/>
        <v>charlie</v>
      </c>
      <c r="M5">
        <f ca="1"/>
        <v>3</v>
      </c>
      <c r="P5" t="str">
        <f ca="1"/>
        <v>charlie</v>
      </c>
      <c r="Q5">
        <f ca="1"/>
        <v>3</v>
      </c>
      <c r="T5" t="str">
        <f ca="1"/>
        <v>charlie</v>
      </c>
      <c r="U5">
        <f ca="1"/>
        <v>3</v>
      </c>
      <c r="Z5" t="str">
        <f ca="1"/>
        <v>charlie</v>
      </c>
      <c r="AA5">
        <f ca="1"/>
        <v>3</v>
      </c>
    </row>
    <row r="6" spans="1:32" x14ac:dyDescent="0.3">
      <c r="A6" t="s">
        <v>5</v>
      </c>
      <c r="B6">
        <v>4</v>
      </c>
      <c r="H6" t="str">
        <f ca="1"/>
        <v>echo</v>
      </c>
      <c r="I6">
        <f ca="1"/>
        <v>4</v>
      </c>
      <c r="L6" t="str">
        <f ca="1"/>
        <v>echo</v>
      </c>
      <c r="M6">
        <f ca="1"/>
        <v>4</v>
      </c>
      <c r="P6" t="str">
        <f ca="1"/>
        <v>echo</v>
      </c>
      <c r="Q6">
        <f ca="1"/>
        <v>4</v>
      </c>
      <c r="T6" t="str">
        <f ca="1"/>
        <v>echo</v>
      </c>
      <c r="U6">
        <f ca="1"/>
        <v>4</v>
      </c>
      <c r="Z6" t="str">
        <f ca="1"/>
        <v>echo</v>
      </c>
      <c r="AA6">
        <f ca="1"/>
        <v>4</v>
      </c>
    </row>
    <row r="7" spans="1:32" x14ac:dyDescent="0.3">
      <c r="A7" t="s">
        <v>6</v>
      </c>
      <c r="B7">
        <v>5</v>
      </c>
      <c r="H7" t="str">
        <f ca="1"/>
        <v>delta</v>
      </c>
      <c r="I7">
        <f ca="1"/>
        <v>5</v>
      </c>
      <c r="L7" t="str">
        <f ca="1"/>
        <v>delta</v>
      </c>
      <c r="M7">
        <f ca="1"/>
        <v>5</v>
      </c>
      <c r="P7" t="str">
        <f ca="1"/>
        <v>delta</v>
      </c>
      <c r="Q7">
        <f ca="1"/>
        <v>5</v>
      </c>
      <c r="T7" t="str">
        <f ca="1"/>
        <v>delta</v>
      </c>
      <c r="U7">
        <f ca="1"/>
        <v>5</v>
      </c>
      <c r="Z7" t="str">
        <f ca="1"/>
        <v>delta</v>
      </c>
      <c r="AA7">
        <f ca="1"/>
        <v>5</v>
      </c>
    </row>
    <row r="8" spans="1:32" x14ac:dyDescent="0.3">
      <c r="A8" t="s">
        <v>7</v>
      </c>
      <c r="B8">
        <v>6</v>
      </c>
      <c r="H8" t="str">
        <f ca="1"/>
        <v>foxtrot</v>
      </c>
      <c r="I8">
        <f ca="1"/>
        <v>6</v>
      </c>
      <c r="L8" t="str">
        <f ca="1"/>
        <v>foxtrot</v>
      </c>
      <c r="M8">
        <f ca="1"/>
        <v>6</v>
      </c>
      <c r="P8" t="str">
        <f ca="1"/>
        <v>foxtrot</v>
      </c>
      <c r="Q8">
        <f ca="1"/>
        <v>6</v>
      </c>
      <c r="T8" t="str">
        <f ca="1"/>
        <v>foxtrot</v>
      </c>
      <c r="U8">
        <f ca="1"/>
        <v>6</v>
      </c>
      <c r="Z8" t="str">
        <f ca="1"/>
        <v>foxtrot</v>
      </c>
      <c r="AA8">
        <f ca="1"/>
        <v>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67"/>
  <sheetViews>
    <sheetView workbookViewId="0">
      <selection activeCell="P4" sqref="P4"/>
    </sheetView>
  </sheetViews>
  <sheetFormatPr defaultRowHeight="14.4" x14ac:dyDescent="0.3"/>
  <cols>
    <col min="14" max="14" width="14" style="2" customWidth="1"/>
    <col min="15" max="15" width="12.109375" bestFit="1" customWidth="1"/>
    <col min="17" max="17" width="16.44140625" style="4" bestFit="1" customWidth="1"/>
    <col min="20" max="20" width="11" style="1" bestFit="1" customWidth="1"/>
    <col min="21" max="21" width="8.88671875" style="1"/>
  </cols>
  <sheetData>
    <row r="1" spans="1:21" x14ac:dyDescent="0.3">
      <c r="D1" s="1" t="str">
        <f ca="1">_xlfn.FORMULATEXT(D2)</f>
        <v>=A2:endDown_§(B2)</v>
      </c>
      <c r="H1" s="1" t="str">
        <f ca="1">_xlfn.FORMULATEXT(H2)</f>
        <v>=A2:lastCellDown(B2)</v>
      </c>
      <c r="N1" s="5" t="s">
        <v>18</v>
      </c>
      <c r="O1" s="6" t="s">
        <v>17</v>
      </c>
      <c r="P1" s="6"/>
      <c r="Q1" s="5" t="s">
        <v>19</v>
      </c>
      <c r="T1" s="1" t="str" cm="1">
        <f t="array" ref="T1:T3">{"18 feb 2022";"bo.sinander@powerpage.se";"¯\_(ツ)_/¯"}</f>
        <v>18 feb 2022</v>
      </c>
    </row>
    <row r="2" spans="1:21" x14ac:dyDescent="0.3">
      <c r="A2" s="2" t="s">
        <v>0</v>
      </c>
      <c r="B2" s="2" t="s">
        <v>1</v>
      </c>
      <c r="D2" s="3" t="str" cm="1">
        <f t="array" aca="1" ref="D2:E8" ca="1">A2:endDown_§(B2)</f>
        <v>Table 1</v>
      </c>
      <c r="E2" t="str">
        <f ca="1"/>
        <v>Values 1</v>
      </c>
      <c r="H2" s="3" t="str" cm="1">
        <f t="array" aca="1" ref="H2:I19" ca="1">A2:lastCellDown(B2)</f>
        <v>Table 1</v>
      </c>
      <c r="I2" t="str">
        <f ca="1"/>
        <v>Values 1</v>
      </c>
      <c r="N2" s="2" t="e" cm="1" vm="1">
        <f t="array" aca="1" ref="N2" ca="1">MID(Q2:endDown_§(Q2),2,FIND("(",Q2:endDown_§(Q2))-2)</f>
        <v>#VALUE!</v>
      </c>
      <c r="O2" s="11" t="str" cm="1">
        <f t="array" aca="1" ref="O2" ca="1">_xlfn.LAMBDA(_xlpm.anchor_cell,
_xlfn.LET(_xlpm.rangeLimit,ROWS(ranges!$SIT:$SIT),
 _xlpm.nextCell,OFFSET(_xlpm.anchor_cell,1,), _xlpm.nextIsBlank,--(ISBLANK(_xlpm.nextCell))+--(ISBLANK(_xlpm.anchor_cell))*--(NOT(ISBLANK(_xlpm.nextCell))),
 _xlpm.range,OFFSET(_xlpm.anchor_cell,_xlpm.nextIsBlank,,_xlpm.rangeLimit-ROW(_xlpm.anchor_cell)-_xlpm.nextIsBlank,1),
 _xlpm.lookFor,IF(_xlpm.nextIsBlank,NOT(ISBLANK(_xlpm.range)),ISBLANK(_xlpm.range)),
 _xlpm.matchedCell,IFERROR(MATCH(TRUE,_xlpm.lookFor,0),_xlpm.rangeLimit-ROW(_xlpm.anchor_cell)-1),
 _xlpm.lastCell,INDEX(_xlpm.range,_xlpm.matchedCell-1+_xlpm.nextIsBlank),
 _xlpm.lastCell)
)(G1)</f>
        <v>alfa</v>
      </c>
      <c r="P2" cm="1">
        <f t="array" aca="1" ref="P2" ca="1">endDown_§($B$3)</f>
        <v>6</v>
      </c>
      <c r="Q2" s="4" t="str" cm="1">
        <f t="array" aca="1" ref="Q2:Q11" ca="1">_xlfn.FORMULATEXT(P2:P11)</f>
        <v>=endDown_§($B$3)</v>
      </c>
      <c r="R2" s="1" t="s">
        <v>85</v>
      </c>
      <c r="T2" s="1" t="str">
        <v>bo.sinander@powerpage.se</v>
      </c>
    </row>
    <row r="3" spans="1:21" x14ac:dyDescent="0.3">
      <c r="A3" t="s">
        <v>2</v>
      </c>
      <c r="B3">
        <v>1</v>
      </c>
      <c r="D3" t="str">
        <f ca="1"/>
        <v>alfa</v>
      </c>
      <c r="E3">
        <f ca="1"/>
        <v>1</v>
      </c>
      <c r="H3" t="str">
        <f ca="1"/>
        <v>alfa</v>
      </c>
      <c r="I3">
        <f ca="1"/>
        <v>1</v>
      </c>
      <c r="O3" s="11" t="str" cm="1">
        <f t="array" aca="1" ref="O3" ca="1">_xlfn.LAMBDA(_xlpm.anchor_cell,
_xlfn.LET(_xlpm.rangeLimit,COLUMNS($4635:$4635),
_xlpm.nextCell,OFFSET(_xlpm.anchor_cell,,1),
_xlpm.nextIsBlank,--(ISBLANK(_xlpm.nextCell))+--(ISBLANK(_xlpm.anchor_cell))*--(NOT(ISBLANK(_xlpm.nextCell))),
_xlpm.range,OFFSET(_xlpm.anchor_cell,,_xlpm.nextIsBlank,1,_xlpm.rangeLimit-COLUMN(_xlpm.anchor_cell)+1-_xlpm.nextIsBlank),
_xlpm.lookFor,IF(_xlpm.nextIsBlank,NOT(ISBLANK(_xlpm.range)),ISBLANK(_xlpm.range)),
_xlpm.matchedCell,IFERROR(MATCH(TRUE,_xlpm.lookFor,0),_xlpm.rangeLimit),
_xlpm.lastCell,IFERROR(INDEX(_xlpm.range,_xlpm.matchedCell-1+_xlpm.nextIsBlank),0),
_xlpm.lastCell)
)(B3)</f>
        <v>alfa</v>
      </c>
      <c r="P3" t="str" cm="1">
        <f t="array" aca="1" ref="P3" ca="1">endRight_§($B$3)</f>
        <v>alfa</v>
      </c>
      <c r="Q3" s="4" t="str">
        <f ca="1"/>
        <v>=endRight_§($B$3)</v>
      </c>
      <c r="R3" s="1" t="s">
        <v>86</v>
      </c>
      <c r="T3" s="1" t="str">
        <v>¯\_(ツ)_/¯</v>
      </c>
    </row>
    <row r="4" spans="1:21" x14ac:dyDescent="0.3">
      <c r="A4" t="s">
        <v>3</v>
      </c>
      <c r="B4">
        <v>2</v>
      </c>
      <c r="D4" t="str">
        <f ca="1"/>
        <v>bravo</v>
      </c>
      <c r="E4">
        <f ca="1"/>
        <v>2</v>
      </c>
      <c r="H4" t="str">
        <f ca="1"/>
        <v>bravo</v>
      </c>
      <c r="I4">
        <f ca="1"/>
        <v>2</v>
      </c>
      <c r="O4" s="11" cm="1">
        <f t="array" aca="1" ref="O4" ca="1">_xlfn.LAMBDA(_xlpm.anchor_cell,
_xlfn.LET(_xlpm.range,OFFSET(_xlpm.anchor_cell,,,1048576-ROW(_xlpm.anchor_cell)+1),
_xlpm.matchedCell,MATCH(2,1/(_xlpm.range&lt;&gt;"")),
_xlpm.lastCell,INDEX(_xlpm.range,_xlpm.matchedCell),
_xlpm.lastCell)
)(B3)</f>
        <v>19</v>
      </c>
      <c r="P4" cm="1">
        <f t="array" aca="1" ref="P4" ca="1">lastCellDown($B$3)</f>
        <v>19</v>
      </c>
      <c r="Q4" s="4" t="str">
        <f ca="1"/>
        <v>=lastCellDown($B$3)</v>
      </c>
    </row>
    <row r="5" spans="1:21" x14ac:dyDescent="0.3">
      <c r="A5" t="s">
        <v>4</v>
      </c>
      <c r="B5">
        <v>3</v>
      </c>
      <c r="D5" t="str">
        <f ca="1"/>
        <v>charlie</v>
      </c>
      <c r="E5">
        <f ca="1"/>
        <v>3</v>
      </c>
      <c r="H5" t="str">
        <f ca="1"/>
        <v>charlie</v>
      </c>
      <c r="I5">
        <f ca="1"/>
        <v>3</v>
      </c>
      <c r="O5" s="11" t="str" cm="1">
        <f t="array" aca="1" ref="O5" ca="1">_xlfn.LAMBDA(_xlpm.anchor_cell,
_xlfn.LET(_xlpm.range,OFFSET(_xlpm.anchor_cell,,,1,16384-COLUMN(_xlpm.anchor_cell)+1),
_xlpm.matchedCell,MATCH(2,1/(_xlpm.range&lt;&gt;"")),
_xlpm.lastCell,INDEX(_xlpm.range,_xlpm.matchedCell),
_xlpm.lastCell)
)(B3)</f>
        <v>¯\_(ツ)_/¯</v>
      </c>
      <c r="P5" t="str" cm="1">
        <f t="array" aca="1" ref="P5" ca="1">lastCellRight($B$3)</f>
        <v>¯\_(ツ)_/¯</v>
      </c>
      <c r="Q5" s="4" t="str">
        <f ca="1"/>
        <v>=lastCellRight($B$3)</v>
      </c>
    </row>
    <row r="6" spans="1:21" x14ac:dyDescent="0.3">
      <c r="A6" t="s">
        <v>5</v>
      </c>
      <c r="B6">
        <v>4</v>
      </c>
      <c r="D6" t="str">
        <f ca="1"/>
        <v>echo</v>
      </c>
      <c r="E6">
        <f ca="1"/>
        <v>4</v>
      </c>
      <c r="H6" t="str">
        <f ca="1"/>
        <v>echo</v>
      </c>
      <c r="I6">
        <f ca="1"/>
        <v>4</v>
      </c>
      <c r="O6" s="11" cm="1">
        <f t="array" aca="1" ref="O6" ca="1">_xlfn.LAMBDA(_xlpm.anchor_cell,
_xlfn.LET(_xlpm.range,OFFSET(_xlpm.anchor_cell,,,1048576-ROW(_xlpm.anchor_cell)+1),
_xlpm.matchedCell,MATCH(TRUE,ISBLANK(_xlpm.range),0),
_xlpm.endCell,IF(_xlpm.matchedCell=1,_xlpm.anchor_cell,INDEX(_xlpm.range,_xlpm.matchedCell-1)),
_xlpm.endCell)
)(F2)</f>
        <v>0</v>
      </c>
      <c r="P6" cm="1">
        <f t="array" aca="1" ref="P6" ca="1">endDown($B$3)</f>
        <v>6</v>
      </c>
      <c r="Q6" s="4" t="str">
        <f ca="1"/>
        <v>=endDown($B$3)</v>
      </c>
    </row>
    <row r="7" spans="1:21" x14ac:dyDescent="0.3">
      <c r="A7" t="s">
        <v>6</v>
      </c>
      <c r="B7">
        <v>5</v>
      </c>
      <c r="D7" t="str">
        <f ca="1"/>
        <v>delta</v>
      </c>
      <c r="E7">
        <f ca="1"/>
        <v>5</v>
      </c>
      <c r="H7" t="str">
        <f ca="1"/>
        <v>delta</v>
      </c>
      <c r="I7">
        <f ca="1"/>
        <v>5</v>
      </c>
      <c r="O7" s="11" t="str" cm="1">
        <f t="array" aca="1" ref="O7" ca="1">_xlfn.LAMBDA(_xlpm.anchor_cell,
_xlfn.LET(_xlpm.range,OFFSET(_xlpm.anchor_cell,,,1,16384-COLUMN(_xlpm.anchor_cell)+1),
_xlpm.matchedCell,MATCH(TRUE,ISBLANK(_xlpm.range),0),
_xlpm.endCell,IF(_xlpm.matchedCell=1,_xlpm.anchor_cell,INDEX(_xlpm.range,_xlpm.matchedCell-1)),
_xlpm.endCell)
)(D2)</f>
        <v>Values 1</v>
      </c>
      <c r="P7" cm="1">
        <f t="array" aca="1" ref="P7" ca="1">endRight($B$3)</f>
        <v>1</v>
      </c>
      <c r="Q7" s="4" t="str">
        <f ca="1"/>
        <v>=endRight($B$3)</v>
      </c>
    </row>
    <row r="8" spans="1:21" x14ac:dyDescent="0.3">
      <c r="A8" t="s">
        <v>7</v>
      </c>
      <c r="B8">
        <v>6</v>
      </c>
      <c r="D8" t="str">
        <f ca="1"/>
        <v>foxtrot</v>
      </c>
      <c r="E8">
        <f ca="1"/>
        <v>6</v>
      </c>
      <c r="H8" t="str">
        <f ca="1"/>
        <v>foxtrot</v>
      </c>
      <c r="I8">
        <f ca="1"/>
        <v>6</v>
      </c>
      <c r="N8" s="2" t="s">
        <v>119</v>
      </c>
      <c r="O8" s="11" t="str" cm="1">
        <f t="array" aca="1" ref="O8" ca="1">_xlfn.LAMBDA(_xlpm.anchor_cell,
_xlfn.LET(_xlpm.range,OFFSET(_xlpm.anchor_cell,,,1048576-ROW(_xlpm.anchor_cell)+1),
_xlpm.matchedCell,MATCH(TRUE,ISBLANK(_xlpm.range),0),
_xlpm.endCell,IF(_xlpm.matchedCell=1,_xlpm.anchor_cell,INDEX(_xlpm.range,_xlpm.matchedCell-1)),
_xlpm.anchor_cell:_xlpm.endCell)
)(D8)</f>
        <v>foxtrot</v>
      </c>
      <c r="P8" t="str" cm="1">
        <f t="array" aca="1" ref="P8" ca="1">rangeDown(D8)</f>
        <v>foxtrot</v>
      </c>
      <c r="Q8" s="4" t="str">
        <f ca="1"/>
        <v>=rangeDown(D8)</v>
      </c>
    </row>
    <row r="9" spans="1:21" x14ac:dyDescent="0.3">
      <c r="H9">
        <f ca="1"/>
        <v>0</v>
      </c>
      <c r="I9">
        <f ca="1"/>
        <v>0</v>
      </c>
      <c r="N9" s="2" t="s">
        <v>120</v>
      </c>
      <c r="O9" s="11" t="str" cm="1">
        <f t="array" aca="1" ref="O9" ca="1">_xlfn.LAMBDA(_xlpm.anchor_cell,
_xlfn.LET(_xlpm.range,OFFSET(_xlpm.anchor_cell,,,1,16384-COLUMN(_xlpm.anchor_cell)+1),
_xlpm.matchedCell,MATCH(TRUE,ISBLANK(_xlpm.range),0),
_xlpm.endCell,IF(_xlpm.matchedCell=1,_xlpm.anchor_cell,INDEX(_xlpm.range,_xlpm.matchedCell-1)),
_xlpm.anchor_cell:_xlpm.endCell)
)(E2)</f>
        <v>Values 1</v>
      </c>
      <c r="P9" t="str" cm="1">
        <f t="array" aca="1" ref="P9" ca="1">rangeRight(E2)</f>
        <v>Values 1</v>
      </c>
      <c r="Q9" s="4" t="str">
        <f ca="1"/>
        <v>=rangeRight(E2)</v>
      </c>
    </row>
    <row r="10" spans="1:21" x14ac:dyDescent="0.3">
      <c r="H10">
        <f ca="1"/>
        <v>0</v>
      </c>
      <c r="I10">
        <f ca="1"/>
        <v>0</v>
      </c>
      <c r="N10" s="2" t="s">
        <v>151</v>
      </c>
      <c r="O10" s="11" cm="1">
        <f t="array" aca="1" ref="O10" ca="1">_xlfn.LAMBDA(_xlpm.upper_left,
_xlfn.LET(
_xlpm.range_right,OFFSET(_xlpm.upper_left,,,1,16384-COLUMN(_xlpm.upper_left)+1),
_xlpm.matchedCell_right,MATCH(TRUE,ISBLANK(_xlpm.range_right),0),
_xlpm.endCell_right,IF(_xlpm.matchedCell_right=1,_xlpm.upper_left,INDEX(_xlpm.range_right,_xlpm.matchedCell_right-1)),
_xlpm.range_down,OFFSET(_xlpm.upper_left,,,1048576-ROW(_xlpm.upper_left)+1),
_xlpm.matchedCell_down,MATCH(TRUE,ISBLANK(_xlpm.range_down),0),
_xlpm.endCell_down,IF(_xlpm.matchedCell_down=1,_xlpm.upper_left,INDEX(_xlpm.range_down,_xlpm.matchedCell_down-1)),
_xlpm.upper_left:_xlpm.endCell_down:_xlpm.endCell_right)
)(B8)</f>
        <v>6</v>
      </c>
      <c r="P10" s="57" cm="1">
        <f t="array" aca="1" ref="P10" ca="1">range(I19)</f>
        <v>19</v>
      </c>
      <c r="Q10" s="4" t="str">
        <f ca="1"/>
        <v>=range(I19)</v>
      </c>
    </row>
    <row r="11" spans="1:21" x14ac:dyDescent="0.3">
      <c r="H11">
        <f ca="1"/>
        <v>0</v>
      </c>
      <c r="I11">
        <f ca="1"/>
        <v>0</v>
      </c>
      <c r="O11" s="11" cm="1">
        <f t="array" ref="O11">_xlfn.LAMBDA(_xlpm.range,MAX((_xlpm.range&lt;&gt;"")*(ROW(_xlpm.range))))(A5:B10)</f>
        <v>8</v>
      </c>
      <c r="P11" s="75" cm="1">
        <f t="array" ref="P11">lastRow($A:$B)</f>
        <v>45</v>
      </c>
      <c r="Q11" s="4" t="str">
        <f ca="1"/>
        <v>=lastRow($A:$B)</v>
      </c>
    </row>
    <row r="12" spans="1:21" x14ac:dyDescent="0.3">
      <c r="A12" s="2" t="s">
        <v>8</v>
      </c>
      <c r="B12" s="2" t="s">
        <v>9</v>
      </c>
      <c r="H12" t="str">
        <f ca="1"/>
        <v>Table 2</v>
      </c>
      <c r="I12" t="str">
        <f ca="1"/>
        <v>Values 2</v>
      </c>
      <c r="N12" s="2" t="s">
        <v>113</v>
      </c>
      <c r="O12" s="2" t="s">
        <v>114</v>
      </c>
      <c r="T12" s="13">
        <v>44613</v>
      </c>
      <c r="U12" s="1" t="s">
        <v>41</v>
      </c>
    </row>
    <row r="13" spans="1:21" x14ac:dyDescent="0.3">
      <c r="A13" t="s">
        <v>10</v>
      </c>
      <c r="B13">
        <v>13</v>
      </c>
      <c r="H13" t="str">
        <f ca="1"/>
        <v>white</v>
      </c>
      <c r="I13">
        <f ca="1"/>
        <v>13</v>
      </c>
      <c r="N13" s="2" t="s">
        <v>116</v>
      </c>
      <c r="T13" s="13">
        <v>44614</v>
      </c>
      <c r="U13" s="1" t="s">
        <v>51</v>
      </c>
    </row>
    <row r="14" spans="1:21" x14ac:dyDescent="0.3">
      <c r="A14" t="s">
        <v>11</v>
      </c>
      <c r="B14">
        <v>14</v>
      </c>
      <c r="H14" t="str">
        <f ca="1"/>
        <v>yellow</v>
      </c>
      <c r="I14">
        <f ca="1"/>
        <v>14</v>
      </c>
      <c r="N14" s="2" t="s">
        <v>115</v>
      </c>
      <c r="T14" s="13">
        <v>44615</v>
      </c>
      <c r="U14" s="1" t="s">
        <v>54</v>
      </c>
    </row>
    <row r="15" spans="1:21" x14ac:dyDescent="0.3">
      <c r="A15" t="s">
        <v>12</v>
      </c>
      <c r="B15">
        <v>15</v>
      </c>
      <c r="H15" t="str">
        <f ca="1"/>
        <v>orange</v>
      </c>
      <c r="I15">
        <f ca="1"/>
        <v>15</v>
      </c>
      <c r="N15" s="2" t="s">
        <v>117</v>
      </c>
      <c r="T15" s="13">
        <v>44642</v>
      </c>
      <c r="U15" s="1" t="s">
        <v>87</v>
      </c>
    </row>
    <row r="16" spans="1:21" x14ac:dyDescent="0.3">
      <c r="A16" t="s">
        <v>13</v>
      </c>
      <c r="B16">
        <v>16</v>
      </c>
      <c r="H16" t="str">
        <f ca="1"/>
        <v>green</v>
      </c>
      <c r="I16">
        <f ca="1"/>
        <v>16</v>
      </c>
      <c r="T16" s="13">
        <v>44733</v>
      </c>
      <c r="U16" s="1" t="s">
        <v>121</v>
      </c>
    </row>
    <row r="17" spans="1:21" x14ac:dyDescent="0.3">
      <c r="A17" t="s">
        <v>14</v>
      </c>
      <c r="B17">
        <v>17</v>
      </c>
      <c r="H17" t="str">
        <f ca="1"/>
        <v>blue</v>
      </c>
      <c r="I17">
        <f ca="1"/>
        <v>17</v>
      </c>
      <c r="T17" s="13">
        <v>44778</v>
      </c>
      <c r="U17" s="1" t="s">
        <v>152</v>
      </c>
    </row>
    <row r="18" spans="1:21" x14ac:dyDescent="0.3">
      <c r="A18" t="s">
        <v>15</v>
      </c>
      <c r="B18">
        <v>18</v>
      </c>
      <c r="H18" t="str">
        <f ca="1"/>
        <v>brown</v>
      </c>
      <c r="I18">
        <f ca="1"/>
        <v>18</v>
      </c>
    </row>
    <row r="19" spans="1:21" x14ac:dyDescent="0.3">
      <c r="A19" t="s">
        <v>16</v>
      </c>
      <c r="B19">
        <v>19</v>
      </c>
      <c r="H19" t="str">
        <f ca="1"/>
        <v>black</v>
      </c>
      <c r="I19">
        <f ca="1"/>
        <v>19</v>
      </c>
    </row>
    <row r="31" spans="1:21" x14ac:dyDescent="0.3">
      <c r="D31" s="3" t="str" cm="1">
        <f t="array" aca="1" ref="D31:T36" ca="1">A3:lastCellRight(endDown_§(B3))</f>
        <v>alfa</v>
      </c>
      <c r="E31">
        <f ca="1"/>
        <v>1</v>
      </c>
      <c r="F31">
        <f ca="1"/>
        <v>0</v>
      </c>
      <c r="G31" t="str">
        <f ca="1"/>
        <v>alfa</v>
      </c>
      <c r="H31">
        <f ca="1"/>
        <v>1</v>
      </c>
      <c r="I31">
        <f ca="1"/>
        <v>0</v>
      </c>
      <c r="J31">
        <f ca="1"/>
        <v>0</v>
      </c>
      <c r="K31" t="str">
        <f ca="1"/>
        <v>alfa</v>
      </c>
      <c r="L31">
        <f ca="1"/>
        <v>1</v>
      </c>
      <c r="M31">
        <f ca="1"/>
        <v>0</v>
      </c>
      <c r="N31" s="2">
        <f ca="1"/>
        <v>0</v>
      </c>
      <c r="O31">
        <f ca="1"/>
        <v>0</v>
      </c>
      <c r="P31">
        <f ca="1"/>
        <v>0</v>
      </c>
      <c r="Q31" s="4">
        <f ca="1"/>
        <v>0</v>
      </c>
      <c r="R31" t="str">
        <f ca="1"/>
        <v>alfa</v>
      </c>
      <c r="S31" t="str">
        <f ca="1"/>
        <v>alfa</v>
      </c>
      <c r="T31" s="1" t="str">
        <f ca="1"/>
        <v>=endRight_§($B$3)</v>
      </c>
    </row>
    <row r="32" spans="1:21" x14ac:dyDescent="0.3">
      <c r="D32" t="str">
        <f ca="1"/>
        <v>bravo</v>
      </c>
      <c r="E32">
        <f ca="1"/>
        <v>2</v>
      </c>
      <c r="F32">
        <f ca="1"/>
        <v>0</v>
      </c>
      <c r="G32" t="str">
        <f ca="1"/>
        <v>bravo</v>
      </c>
      <c r="H32">
        <f ca="1"/>
        <v>2</v>
      </c>
      <c r="I32">
        <f ca="1"/>
        <v>0</v>
      </c>
      <c r="J32">
        <f ca="1"/>
        <v>0</v>
      </c>
      <c r="K32" t="str">
        <f ca="1"/>
        <v>bravo</v>
      </c>
      <c r="L32">
        <f ca="1"/>
        <v>2</v>
      </c>
      <c r="M32">
        <f ca="1"/>
        <v>0</v>
      </c>
      <c r="N32" s="2">
        <f ca="1"/>
        <v>0</v>
      </c>
      <c r="O32">
        <f ca="1"/>
        <v>0</v>
      </c>
      <c r="P32">
        <f ca="1"/>
        <v>0</v>
      </c>
      <c r="Q32" s="4">
        <f ca="1"/>
        <v>0</v>
      </c>
      <c r="R32">
        <f ca="1"/>
        <v>19</v>
      </c>
      <c r="S32">
        <f ca="1"/>
        <v>19</v>
      </c>
      <c r="T32" s="1" t="str">
        <f ca="1"/>
        <v>=lastCellDown($B$3)</v>
      </c>
    </row>
    <row r="33" spans="1:51" x14ac:dyDescent="0.3">
      <c r="D33" t="str">
        <f ca="1"/>
        <v>charlie</v>
      </c>
      <c r="E33">
        <f ca="1"/>
        <v>3</v>
      </c>
      <c r="F33">
        <f ca="1"/>
        <v>0</v>
      </c>
      <c r="G33" t="str">
        <f ca="1"/>
        <v>charlie</v>
      </c>
      <c r="H33">
        <f ca="1"/>
        <v>3</v>
      </c>
      <c r="I33">
        <f ca="1"/>
        <v>0</v>
      </c>
      <c r="J33">
        <f ca="1"/>
        <v>0</v>
      </c>
      <c r="K33" t="str">
        <f ca="1"/>
        <v>charlie</v>
      </c>
      <c r="L33">
        <f ca="1"/>
        <v>3</v>
      </c>
      <c r="M33">
        <f ca="1"/>
        <v>0</v>
      </c>
      <c r="N33" s="2">
        <f ca="1"/>
        <v>0</v>
      </c>
      <c r="O33">
        <f ca="1"/>
        <v>0</v>
      </c>
      <c r="P33">
        <f ca="1"/>
        <v>0</v>
      </c>
      <c r="Q33" s="4">
        <f ca="1"/>
        <v>0</v>
      </c>
      <c r="R33" t="str">
        <f ca="1"/>
        <v>¯\_(ツ)_/¯</v>
      </c>
      <c r="S33" t="str">
        <f ca="1"/>
        <v>¯\_(ツ)_/¯</v>
      </c>
      <c r="T33" s="1" t="str">
        <f ca="1"/>
        <v>=lastCellRight($B$3)</v>
      </c>
    </row>
    <row r="34" spans="1:51" x14ac:dyDescent="0.3">
      <c r="D34" t="str">
        <f ca="1"/>
        <v>echo</v>
      </c>
      <c r="E34">
        <f ca="1"/>
        <v>4</v>
      </c>
      <c r="F34">
        <f ca="1"/>
        <v>0</v>
      </c>
      <c r="G34" t="str">
        <f ca="1"/>
        <v>echo</v>
      </c>
      <c r="H34">
        <f ca="1"/>
        <v>4</v>
      </c>
      <c r="I34">
        <f ca="1"/>
        <v>0</v>
      </c>
      <c r="J34">
        <f ca="1"/>
        <v>0</v>
      </c>
      <c r="K34" t="str">
        <f ca="1"/>
        <v>echo</v>
      </c>
      <c r="L34">
        <f ca="1"/>
        <v>4</v>
      </c>
      <c r="M34">
        <f ca="1"/>
        <v>0</v>
      </c>
      <c r="N34" s="2">
        <f ca="1"/>
        <v>0</v>
      </c>
      <c r="O34">
        <f ca="1"/>
        <v>0</v>
      </c>
      <c r="P34">
        <f ca="1"/>
        <v>0</v>
      </c>
      <c r="Q34" s="4">
        <f ca="1"/>
        <v>0</v>
      </c>
      <c r="R34">
        <f ca="1"/>
        <v>0</v>
      </c>
      <c r="S34">
        <f ca="1"/>
        <v>6</v>
      </c>
      <c r="T34" s="1" t="str">
        <f ca="1"/>
        <v>=endDown($B$3)</v>
      </c>
    </row>
    <row r="35" spans="1:51" x14ac:dyDescent="0.3">
      <c r="D35" t="str">
        <f ca="1"/>
        <v>delta</v>
      </c>
      <c r="E35">
        <f ca="1"/>
        <v>5</v>
      </c>
      <c r="F35">
        <f ca="1"/>
        <v>0</v>
      </c>
      <c r="G35" t="str">
        <f ca="1"/>
        <v>delta</v>
      </c>
      <c r="H35">
        <f ca="1"/>
        <v>5</v>
      </c>
      <c r="I35">
        <f ca="1"/>
        <v>0</v>
      </c>
      <c r="J35">
        <f ca="1"/>
        <v>0</v>
      </c>
      <c r="K35" t="str">
        <f ca="1"/>
        <v>delta</v>
      </c>
      <c r="L35">
        <f ca="1"/>
        <v>5</v>
      </c>
      <c r="M35">
        <f ca="1"/>
        <v>0</v>
      </c>
      <c r="N35" s="2">
        <f ca="1"/>
        <v>0</v>
      </c>
      <c r="O35">
        <f ca="1"/>
        <v>0</v>
      </c>
      <c r="P35">
        <f ca="1"/>
        <v>0</v>
      </c>
      <c r="Q35" s="4">
        <f ca="1"/>
        <v>0</v>
      </c>
      <c r="R35" t="str">
        <f ca="1"/>
        <v>Values 1</v>
      </c>
      <c r="S35">
        <f ca="1"/>
        <v>1</v>
      </c>
      <c r="T35" s="1" t="str">
        <f ca="1"/>
        <v>=endRight($B$3)</v>
      </c>
    </row>
    <row r="36" spans="1:51" x14ac:dyDescent="0.3">
      <c r="D36" t="str">
        <f ca="1"/>
        <v>foxtrot</v>
      </c>
      <c r="E36">
        <f ca="1"/>
        <v>6</v>
      </c>
      <c r="F36">
        <f ca="1"/>
        <v>0</v>
      </c>
      <c r="G36" t="str">
        <f ca="1"/>
        <v>foxtrot</v>
      </c>
      <c r="H36">
        <f ca="1"/>
        <v>6</v>
      </c>
      <c r="I36">
        <f ca="1"/>
        <v>0</v>
      </c>
      <c r="J36">
        <f ca="1"/>
        <v>0</v>
      </c>
      <c r="K36" t="str">
        <f ca="1"/>
        <v>foxtrot</v>
      </c>
      <c r="L36">
        <f ca="1"/>
        <v>6</v>
      </c>
      <c r="M36">
        <f ca="1"/>
        <v>0</v>
      </c>
      <c r="N36" s="2">
        <f ca="1"/>
        <v>0</v>
      </c>
      <c r="O36">
        <f ca="1"/>
        <v>0</v>
      </c>
      <c r="P36">
        <f ca="1"/>
        <v>0</v>
      </c>
      <c r="Q36" s="4" t="str">
        <f ca="1"/>
        <v>rangeDown</v>
      </c>
      <c r="R36" t="str">
        <f ca="1"/>
        <v>foxtrot</v>
      </c>
      <c r="S36" t="str">
        <f ca="1"/>
        <v>foxtrot</v>
      </c>
      <c r="T36" s="1" t="str">
        <f ca="1"/>
        <v>=rangeDown(D8)</v>
      </c>
    </row>
    <row r="43" spans="1:51" x14ac:dyDescent="0.3">
      <c r="N43" t="s">
        <v>163</v>
      </c>
      <c r="O43" s="12" t="s">
        <v>162</v>
      </c>
    </row>
    <row r="45" spans="1:51" s="1" customFormat="1" ht="15" thickBot="1" x14ac:dyDescent="0.35">
      <c r="A45" s="73" t="s">
        <v>154</v>
      </c>
      <c r="O45" s="1" cm="1">
        <f t="array" ref="O45:AY45">leasing(D46,MAX(D50,(O43&lt;&gt;"pnl")*(D52-1)),D47,D49,D48,--(O43="pnl"),1)</f>
        <v>1</v>
      </c>
      <c r="P45" s="1">
        <v>2</v>
      </c>
      <c r="Q45" s="4">
        <v>3</v>
      </c>
      <c r="R45" s="1">
        <v>4</v>
      </c>
      <c r="S45" s="1">
        <v>5</v>
      </c>
      <c r="T45" s="1">
        <v>6</v>
      </c>
      <c r="U45" s="1">
        <v>7</v>
      </c>
      <c r="V45" s="1">
        <v>8</v>
      </c>
      <c r="W45" s="1">
        <v>9</v>
      </c>
      <c r="X45" s="1">
        <v>10</v>
      </c>
      <c r="Y45" s="1">
        <v>11</v>
      </c>
      <c r="Z45" s="1">
        <v>12</v>
      </c>
      <c r="AA45" s="1">
        <v>13</v>
      </c>
      <c r="AB45" s="1">
        <v>14</v>
      </c>
      <c r="AC45" s="1">
        <v>15</v>
      </c>
      <c r="AD45" s="1">
        <v>16</v>
      </c>
      <c r="AE45" s="1">
        <v>17</v>
      </c>
      <c r="AF45" s="1">
        <v>18</v>
      </c>
      <c r="AG45" s="1">
        <v>19</v>
      </c>
      <c r="AH45" s="1">
        <v>20</v>
      </c>
      <c r="AI45" s="1">
        <v>21</v>
      </c>
      <c r="AJ45" s="1">
        <v>22</v>
      </c>
      <c r="AK45" s="1">
        <v>23</v>
      </c>
      <c r="AL45" s="1">
        <v>24</v>
      </c>
      <c r="AM45" s="1">
        <v>25</v>
      </c>
      <c r="AN45" s="1">
        <v>26</v>
      </c>
      <c r="AO45" s="1">
        <v>27</v>
      </c>
      <c r="AP45" s="1">
        <v>28</v>
      </c>
      <c r="AQ45" s="1">
        <v>29</v>
      </c>
      <c r="AR45" s="1">
        <v>30</v>
      </c>
      <c r="AS45" s="1">
        <v>31</v>
      </c>
      <c r="AT45" s="1">
        <v>32</v>
      </c>
      <c r="AU45" s="1">
        <v>33</v>
      </c>
      <c r="AV45" s="1">
        <v>34</v>
      </c>
      <c r="AW45" s="1">
        <v>35</v>
      </c>
      <c r="AX45" s="1">
        <v>36</v>
      </c>
      <c r="AY45" s="1">
        <v>37</v>
      </c>
    </row>
    <row r="46" spans="1:51" s="8" customFormat="1" ht="15" thickTop="1" x14ac:dyDescent="0.3">
      <c r="C46" s="8" t="s">
        <v>155</v>
      </c>
      <c r="D46" s="54">
        <v>-923000</v>
      </c>
      <c r="N46" s="66" t="str" cm="1">
        <f t="array" aca="1" ref="N46" ca="1">textBetween(_xlfn.FORMULATEXT(O46),"=","(")</f>
        <v>leasing</v>
      </c>
      <c r="O46" s="9" cm="1">
        <f t="array" ref="O46:AY46">leasing(D46,D50,D47,D49,D48,--(O43="pnl"))</f>
        <v>-92300</v>
      </c>
      <c r="P46" s="8">
        <v>-12417.649285714284</v>
      </c>
      <c r="Q46" s="67">
        <v>-12393.914993571427</v>
      </c>
      <c r="R46" s="8">
        <v>-12370.18070142857</v>
      </c>
      <c r="S46" s="8">
        <v>-12346.446409285714</v>
      </c>
      <c r="T46" s="68">
        <v>-12322.712117142857</v>
      </c>
      <c r="U46" s="68">
        <v>-12298.977825</v>
      </c>
      <c r="V46" s="8">
        <v>-12275.243532857143</v>
      </c>
      <c r="W46" s="8">
        <v>-12251.509240714284</v>
      </c>
      <c r="X46" s="8">
        <v>-12227.774948571427</v>
      </c>
      <c r="Y46" s="8">
        <v>-12204.040656428569</v>
      </c>
      <c r="Z46" s="8">
        <v>-12180.306364285714</v>
      </c>
      <c r="AA46" s="8">
        <v>-12156.572072142857</v>
      </c>
      <c r="AB46" s="8">
        <v>-12132.83778</v>
      </c>
      <c r="AC46" s="8">
        <v>-12109.103487857143</v>
      </c>
      <c r="AD46" s="8">
        <v>-12085.369195714286</v>
      </c>
      <c r="AE46" s="8">
        <v>-12061.634903571428</v>
      </c>
      <c r="AF46" s="8">
        <v>-12037.900611428571</v>
      </c>
      <c r="AG46" s="8">
        <v>-12014.166319285714</v>
      </c>
      <c r="AH46" s="8">
        <v>-11990.432027142857</v>
      </c>
      <c r="AI46" s="8">
        <v>-11966.697735</v>
      </c>
      <c r="AJ46" s="8">
        <v>-11942.963442857143</v>
      </c>
      <c r="AK46" s="8">
        <v>-11919.229150714285</v>
      </c>
      <c r="AL46" s="8">
        <v>-11895.494858571428</v>
      </c>
      <c r="AM46" s="8">
        <v>-11871.760566428571</v>
      </c>
      <c r="AN46" s="8">
        <v>-11848.026274285714</v>
      </c>
      <c r="AO46" s="8">
        <v>-11824.291982142857</v>
      </c>
      <c r="AP46" s="8">
        <v>-11800.55769</v>
      </c>
      <c r="AQ46" s="8">
        <v>-11776.823397857142</v>
      </c>
      <c r="AR46" s="8">
        <v>-11753.089105714285</v>
      </c>
      <c r="AS46" s="8">
        <v>-11729.354813571428</v>
      </c>
      <c r="AT46" s="8">
        <v>-11705.620521428571</v>
      </c>
      <c r="AU46" s="8">
        <v>-11681.886229285714</v>
      </c>
      <c r="AV46" s="8">
        <v>-11658.151937142857</v>
      </c>
      <c r="AW46" s="8">
        <v>-11634.417645</v>
      </c>
      <c r="AX46" s="8">
        <v>-11610.683352857142</v>
      </c>
      <c r="AY46" s="8">
        <v>-461500</v>
      </c>
    </row>
    <row r="47" spans="1:51" s="8" customFormat="1" x14ac:dyDescent="0.3">
      <c r="C47" s="8" t="s">
        <v>156</v>
      </c>
      <c r="D47" s="70">
        <v>0.1</v>
      </c>
      <c r="N47" s="66"/>
      <c r="Q47" s="67"/>
      <c r="T47" s="68"/>
      <c r="U47" s="68"/>
    </row>
    <row r="48" spans="1:51" s="8" customFormat="1" x14ac:dyDescent="0.3">
      <c r="C48" s="8" t="s">
        <v>157</v>
      </c>
      <c r="D48" s="74">
        <v>2.7E-2</v>
      </c>
      <c r="N48" s="9" t="str" cm="1">
        <f t="array" ref="N48:N53">leasing(,,,,,,2)</f>
        <v>down_payments</v>
      </c>
      <c r="O48" s="69" cm="1">
        <f t="array" ref="O48:AY48">_xlfn.LAMBDA(_xlpm.price,_xlpm.no_of_periods,_xlpm.first_increased_fee,_xlpm.rest,_xlpm.interest,_xlop.pnl,_xlop.debug,
_xlfn.LET(
_xlpm.pnl_output,IF(_xlfn.ISOMITTED(_xlpm.pnl),0,--(_xlpm.pnl&lt;&gt;0)),
_xlpm.loan,_xlpm.price*(1-_xlpm.first_increased_fee),
_xlpm.last_payment,_xlpm.price*_xlpm.rest,
_xlpm.first_payment,IF((_xlpm.pnl_output=0)*_xlpm.first_increased_fee=0,(_xlpm.price-_xlpm.last_payment)/_xlpm.no_of_periods,_xlpm.first_increased_fee*_xlpm.price),
_xlpm.down_payment,_xlpm.price-_xlpm.first_payment-_xlpm.last_payment,
_xlpm.monthly_fee,(_xlpm.down_payment-_xlpm.first_increased_fee)/(_xlpm.no_of_periods-1),
_xlpm.payments,_xlfn.SEQUENCE(,_xlpm.no_of_periods+1),
_xlpm.down_payments,_xlfn.IFS(_xlpm.payments=1,_xlpm.first_payment,_xlpm.payments&lt;=_xlpm.no_of_periods,_xlpm.monthly_fee,1,_xlpm.rest*_xlpm.price),
_xlpm.debt,IF(_xlpm.payments=_xlpm.no_of_periods+1,0,_xlpm.price-_xlpm.first_payment-(_xlpm.payments-1)*_xlpm.down_payments),
_xlpm.interest_amount_up_front,_xlpm.interest/12*_xlpm.debt,
_xlpm.interest_amount_due_next_month,  IF(_xlpm.payments=1,0,(_xlpm.payments&lt;&gt;_xlpm.no_of_periods+1)*INDEX(_xlpm.interest_amount_up_front,_xlpm.payments-1)),
_xlpm.fees,_xlpm.down_payments+IF(OR(_xlpm.first_increased_fee=0,_xlpm.pnl_output),_xlpm.interest_amount_up_front,_xlpm.interest_amount_due_next_month),
_xlpm.debug_labels,CHOOSE({1;2;3;4;5;6},
  "down_payments",
  "payments",
  "debt",
  "interest_amount_up_front",
  "interest_amount_due_next_month",
  "fees" ),
_xlpm.debug_data,CHOOSE({1;2;3;4;5;6},
  _xlpm.down_payments,
  _xlpm.payments,
  _xlpm.debt,
  _xlpm.interest_amount_up_front,
  _xlpm.interest_amount_due_next_month,
  _xlpm.fees ),
_xlpm.result,IF(_xlfn.ISOMITTED(_xlpm.debug),_xlpm.fees,_xlfn.SWITCH(_xlpm.debug,0,_xlpm.fees,1,_xlpm.payments,2,_xlpm.debug_labels,3,_xlpm.debug_data)),
_xlpm.result
))(D46,D50,D47,D49,D48,--(O43="pnl"),1)</f>
        <v>1</v>
      </c>
      <c r="P48" s="8">
        <v>2</v>
      </c>
      <c r="Q48" s="67">
        <v>3</v>
      </c>
      <c r="R48" s="8">
        <v>4</v>
      </c>
      <c r="S48" s="8">
        <v>5</v>
      </c>
      <c r="T48" s="68">
        <v>6</v>
      </c>
      <c r="U48" s="68">
        <v>7</v>
      </c>
      <c r="V48" s="8">
        <v>8</v>
      </c>
      <c r="W48" s="8">
        <v>9</v>
      </c>
      <c r="X48" s="8">
        <v>10</v>
      </c>
      <c r="Y48" s="8">
        <v>11</v>
      </c>
      <c r="Z48" s="8">
        <v>12</v>
      </c>
      <c r="AA48" s="8">
        <v>13</v>
      </c>
      <c r="AB48" s="8">
        <v>14</v>
      </c>
      <c r="AC48" s="8">
        <v>15</v>
      </c>
      <c r="AD48" s="8">
        <v>16</v>
      </c>
      <c r="AE48" s="8">
        <v>17</v>
      </c>
      <c r="AF48" s="8">
        <v>18</v>
      </c>
      <c r="AG48" s="8">
        <v>19</v>
      </c>
      <c r="AH48" s="8">
        <v>20</v>
      </c>
      <c r="AI48" s="8">
        <v>21</v>
      </c>
      <c r="AJ48" s="8">
        <v>22</v>
      </c>
      <c r="AK48" s="8">
        <v>23</v>
      </c>
      <c r="AL48" s="8">
        <v>24</v>
      </c>
      <c r="AM48" s="8">
        <v>25</v>
      </c>
      <c r="AN48" s="8">
        <v>26</v>
      </c>
      <c r="AO48" s="8">
        <v>27</v>
      </c>
      <c r="AP48" s="8">
        <v>28</v>
      </c>
      <c r="AQ48" s="8">
        <v>29</v>
      </c>
      <c r="AR48" s="8">
        <v>30</v>
      </c>
      <c r="AS48" s="8">
        <v>31</v>
      </c>
      <c r="AT48" s="8">
        <v>32</v>
      </c>
      <c r="AU48" s="8">
        <v>33</v>
      </c>
      <c r="AV48" s="8">
        <v>34</v>
      </c>
      <c r="AW48" s="8">
        <v>35</v>
      </c>
      <c r="AX48" s="8">
        <v>36</v>
      </c>
      <c r="AY48" s="8">
        <v>37</v>
      </c>
    </row>
    <row r="49" spans="3:32" s="8" customFormat="1" x14ac:dyDescent="0.3">
      <c r="C49" s="8" t="s">
        <v>158</v>
      </c>
      <c r="D49" s="71">
        <v>0.5</v>
      </c>
      <c r="N49" s="66" t="str">
        <v>payments</v>
      </c>
      <c r="Q49" s="67"/>
      <c r="T49" s="68"/>
      <c r="U49" s="68"/>
    </row>
    <row r="50" spans="3:32" s="8" customFormat="1" x14ac:dyDescent="0.3">
      <c r="C50" s="8" t="s">
        <v>159</v>
      </c>
      <c r="D50" s="72">
        <v>36</v>
      </c>
      <c r="N50" s="66" t="str">
        <v>debt</v>
      </c>
      <c r="Q50" s="67"/>
      <c r="T50" s="68"/>
      <c r="U50" s="68"/>
    </row>
    <row r="51" spans="3:32" s="8" customFormat="1" x14ac:dyDescent="0.3">
      <c r="D51" s="48"/>
      <c r="N51" s="66" t="str">
        <v>interest_amount_up_front</v>
      </c>
      <c r="Q51" s="67"/>
      <c r="T51" s="68"/>
      <c r="U51" s="68"/>
    </row>
    <row r="52" spans="3:32" s="8" customFormat="1" x14ac:dyDescent="0.3">
      <c r="C52" s="8" t="s">
        <v>160</v>
      </c>
      <c r="D52" s="48">
        <v>18</v>
      </c>
      <c r="N52" s="66" t="str">
        <v>interest_amount_due_next_month</v>
      </c>
      <c r="Q52" s="67"/>
      <c r="T52" s="68"/>
      <c r="U52" s="68"/>
    </row>
    <row r="53" spans="3:32" s="8" customFormat="1" x14ac:dyDescent="0.3">
      <c r="C53" s="8" t="s">
        <v>161</v>
      </c>
      <c r="D53" s="71">
        <v>0.24</v>
      </c>
      <c r="N53" s="66" t="str">
        <v>fees</v>
      </c>
      <c r="Q53" s="67"/>
      <c r="T53" s="68"/>
      <c r="U53" s="68"/>
    </row>
    <row r="54" spans="3:32" s="8" customFormat="1" x14ac:dyDescent="0.3">
      <c r="N54" s="66"/>
      <c r="Q54" s="67"/>
      <c r="T54" s="68"/>
      <c r="U54" s="68"/>
    </row>
    <row r="55" spans="3:32" s="8" customFormat="1" x14ac:dyDescent="0.3">
      <c r="N55" s="66" t="str" cm="1">
        <f t="array" aca="1" ref="N55" ca="1">textBetween(_xlfn.FORMULATEXT(O55),"=","(")</f>
        <v>sell_as_used</v>
      </c>
      <c r="O55" s="65" cm="1">
        <f t="array" ref="O55:AF55">sell_as_used(D46,IF(O43="pnl",D50+1,D52),D53)</f>
        <v>0</v>
      </c>
      <c r="P55" s="54">
        <v>0</v>
      </c>
      <c r="Q55" s="54">
        <v>0</v>
      </c>
      <c r="R55" s="54">
        <v>0</v>
      </c>
      <c r="S55" s="54">
        <v>0</v>
      </c>
      <c r="T55" s="68">
        <v>0</v>
      </c>
      <c r="U55" s="6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221520</v>
      </c>
    </row>
    <row r="56" spans="3:32" s="8" customFormat="1" x14ac:dyDescent="0.3">
      <c r="N56" s="66"/>
      <c r="Q56" s="67"/>
      <c r="T56" s="68"/>
      <c r="U56" s="68"/>
    </row>
    <row r="57" spans="3:32" s="8" customFormat="1" x14ac:dyDescent="0.3">
      <c r="N57" s="66" t="str" cm="1">
        <f t="array" aca="1" ref="N57" ca="1">textBetween(_xlfn.FORMULATEXT(P57),"=","(")</f>
        <v>add_arrays</v>
      </c>
      <c r="P57" s="9" cm="1">
        <f t="array" aca="1" ref="P57:P59" ca="1">add_arrays(H31:H32,H33:H35)</f>
        <v>4</v>
      </c>
      <c r="Q57" s="67"/>
      <c r="S57" s="65" cm="1">
        <f t="array" ref="S57">_xlfn.LAMBDA(_xlpm.array1,_xlop.array2,_xlop.array3,_xlop.array4,_xlop.array5,_xlop.array6,_xlop.array7,_xlop.array8,
_xlfn.LET(
    _xlpm.params, MAX(   1,
                    2*NOT(_xlfn.ISOMITTED(_xlpm.array2)),
                    3*NOT(_xlfn.ISOMITTED(_xlpm.array3)),
                    4*NOT(_xlfn.ISOMITTED(_xlpm.array4)),
                    5*NOT(_xlfn.ISOMITTED(_xlpm.array5)),
                    6*NOT(_xlfn.ISOMITTED(_xlpm.array6)),
                    7*NOT(_xlfn.ISOMITTED(_xlpm.array7)),
                    8*NOT(_xlfn.ISOMITTED(_xlpm.array8)) ),
    _xlpm.do, _xlfn.LAMBDA(_xlpm.array_1,_xlpm.array_2,
            _xlfn.LET(
                    _xlpm.horizontal,ROWS(_xlpm.array_1)*ROWS(_xlpm.array_2)=1,
                    _xlpm.biggest,IF(COUNT(_xlpm.array_1)&gt;COUNT(_xlpm.array_2),1,2),
                    _xlpm.big,CHOOSE(_xlpm.biggest,_xlpm.array_1,_xlpm.array_2),
                    _xlpm.sml,CHOOSE(_xlpm.biggest,_xlpm.array_2,_xlpm.array_1),
                    _xlpm.seq,_xlfn.SEQUENCE(COUNT(_xlpm.big)),
                    _xlpm.result,IF(_xlpm.seq&lt;=COUNT(_xlpm.sml),INDEX(_xlpm.big,_xlpm.seq)+INDEX(_xlpm.sml,_xlpm.seq),INDEX(_xlpm.big,_xlpm.seq)),
                    IF(_xlpm.horizontal,TRANSPOSE(_xlpm.result),_xlpm.result) )),
    _xlfn.SWITCH( _xlpm.params,
            1, _xlpm.array1,
            2, _xlpm.do(_xlpm.array1,_xlpm.array2),
            3, _xlpm.do(_xlpm.do(_xlpm.array1,_xlpm.array2),_xlpm.array3),
            4, _xlpm.do(_xlpm.do(_xlpm.do(_xlpm.array1,_xlpm.array2),_xlpm.array3),_xlpm.array4),
            5, _xlpm.do(_xlpm.do(_xlpm.do(_xlpm.do(_xlpm.array1,_xlpm.array2),_xlpm.array3),_xlpm.array4),_xlpm.array5),
            6, _xlpm.do(_xlpm.do(_xlpm.do(_xlpm.do(_xlpm.do(_xlpm.array1,_xlpm.array2),_xlpm.array3),_xlpm.array4),_xlpm.array5),_xlpm.array6),
            7, _xlpm.do(_xlpm.do(_xlpm.do(_xlpm.do(_xlpm.do(_xlpm.do(_xlpm.array1,_xlpm.array2),_xlpm.array3),_xlpm.array4),_xlpm.array5),_xlpm.array6),_xlpm.array7),
            8, _xlpm.do(_xlpm.do(_xlpm.do(_xlpm.do(_xlpm.do(_xlpm.do(_xlpm.array1,_xlpm.array2),_xlpm.array3),_xlpm.array4),_xlpm.array5,_xlpm.array6),_xlpm.array7),_xlpm.array8), )
    )
)(O49:P49,O46)</f>
        <v>-92300</v>
      </c>
      <c r="T57" s="68"/>
      <c r="U57" s="68"/>
    </row>
    <row r="58" spans="3:32" s="8" customFormat="1" x14ac:dyDescent="0.3">
      <c r="N58" s="66"/>
      <c r="P58" s="8">
        <f ca="1"/>
        <v>6</v>
      </c>
      <c r="Q58" s="67"/>
      <c r="T58" s="68"/>
      <c r="U58" s="68"/>
    </row>
    <row r="59" spans="3:32" x14ac:dyDescent="0.3">
      <c r="P59">
        <f ca="1"/>
        <v>5</v>
      </c>
    </row>
    <row r="62" spans="3:32" x14ac:dyDescent="0.3">
      <c r="N62" s="66" t="str" cm="1">
        <f t="array" aca="1" ref="N62" ca="1">textBetween(_xlfn.FORMULATEXT(P62),"=","(")</f>
        <v>add2Arrays</v>
      </c>
      <c r="O62" s="65" cm="1">
        <f t="array" aca="1" ref="O62:O64" ca="1">_xlfn.LAMBDA(_xlpm.array_1,_xlpm.array_2,
_xlfn.LET(
_xlpm.horizontal,ROWS(_xlpm.array_1)*ROWS(_xlpm.array_2)=1,
_xlpm.biggest,IF(COUNT(_xlpm.array_1)&gt;COUNT(_xlpm.array_2),1,2),
_xlpm.big,CHOOSE(_xlpm.biggest,_xlpm.array_1,_xlpm.array_2),
_xlpm.sml,CHOOSE(_xlpm.biggest,_xlpm.array_2,_xlpm.array_1),
_xlpm.seq,_xlfn.SEQUENCE(COUNT(_xlpm.big)),
_xlpm.result,IF(_xlpm.seq&lt;=COUNT(_xlpm.sml),INDEX(_xlpm.big,_xlpm.seq)+INDEX(_xlpm.sml,_xlpm.seq),INDEX(_xlpm.big,_xlpm.seq)),
IF(_xlpm.horizontal,TRANSPOSE(_xlpm.result),_xlpm.result)
))(L34:L36,X49:Z49)</f>
        <v>4</v>
      </c>
      <c r="P62" s="3" t="e" cm="1" vm="2">
        <f t="array" ref="P62">add2Arrays(Q52,R51:R52)</f>
        <v>#VALUE!</v>
      </c>
    </row>
    <row r="63" spans="3:32" x14ac:dyDescent="0.3">
      <c r="O63">
        <f ca="1"/>
        <v>5</v>
      </c>
    </row>
    <row r="64" spans="3:32" x14ac:dyDescent="0.3">
      <c r="O64">
        <f ca="1"/>
        <v>6</v>
      </c>
    </row>
    <row r="66" spans="14:16" ht="15" thickBot="1" x14ac:dyDescent="0.35">
      <c r="N66" s="66" t="str" cm="1">
        <f t="array" aca="1" ref="N66" ca="1">textBetween(_xlfn.FORMULATEXT(P66),"=","(")</f>
        <v>repeat_lambda</v>
      </c>
      <c r="P66" s="62" cm="1">
        <f t="array" ref="P66">repeat_lambda(add2Arrays,O49:P49,O46,S49:AC49)</f>
        <v>-92300</v>
      </c>
    </row>
    <row r="67" spans="14:16" ht="15" thickTop="1" x14ac:dyDescent="0.3">
      <c r="P67" s="65" cm="1">
        <f t="array" ref="P67">_xlfn.LAMBDA(_xlpm.λfunction,_xlpm.array1,_xlop.array2,_xlop.array3,_xlop.array4,_xlop.array5,_xlop.array6,_xlop.array7,_xlop.array8,
_xlfn.LET(
    _xlpm.params, MAX(1,
            2*NOT(_xlfn.ISOMITTED(_xlpm.array2)),
            3*NOT(_xlfn.ISOMITTED(_xlpm.array3)),
            4*NOT(_xlfn.ISOMITTED(_xlpm.array4)),
            5*NOT(_xlfn.ISOMITTED(_xlpm.array5)),
            6*NOT(_xlfn.ISOMITTED(_xlpm.array6)),
            7*NOT(_xlfn.ISOMITTED(_xlpm.array7)),
            8*NOT(_xlfn.ISOMITTED(_xlpm.array8)) ),
    _xlpm.do, _xlfn.LAMBDA(_xlpm.array_1,_xlpm.array_2,
                    _xlpm.λfunction(_xlpm.array_1,_xlpm.array_2)
            ),
    _xlfn.SWITCH( _xlpm.params,
            1, _xlpm.array1,
            2, _xlpm.do(_xlpm.array1,_xlpm.array2),
            3, _xlpm.do(_xlpm.do(_xlpm.array1,_xlpm.array2),_xlpm.array3),
            4, _xlpm.do(_xlpm.do(_xlpm.do(_xlpm.array1,_xlpm.array2),_xlpm.array3),_xlpm.array4),
            5, _xlpm.do(_xlpm.do(_xlpm.do(_xlpm.do(_xlpm.array1,_xlpm.array2),_xlpm.array3),_xlpm.array4),_xlpm.array5),
            6, _xlpm.do(_xlpm.do(_xlpm.do(_xlpm.do(_xlpm.do(_xlpm.array1,_xlpm.array2),_xlpm.array3),_xlpm.array4),_xlpm.array5),_xlpm.array6),
            7, _xlpm.do(_xlpm.do(_xlpm.do(_xlpm.do(_xlpm.do(_xlpm.do(_xlpm.array1,_xlpm.array2),_xlpm.array3),_xlpm.array4),_xlpm.array5),_xlpm.array6),_xlpm.array7),
            8, _xlpm.do(_xlpm.do(_xlpm.do(_xlpm.do(_xlpm.do(_xlpm.do(_xlpm.array1,_xlpm.array2),_xlpm.array3),_xlpm.array4),_xlpm.array5,_xlpm.array6),_xlpm.array7),_xlpm.array8) ))
)(add2Arrays,O49:P49,O46)</f>
        <v>-92300</v>
      </c>
    </row>
  </sheetData>
  <dataValidations disablePrompts="1" count="1">
    <dataValidation type="list" allowBlank="1" showInputMessage="1" showErrorMessage="1" sqref="O43" xr:uid="{21C9812C-12DB-43EB-8D48-2A47DAB01FCF}">
      <formula1>"Cash Flow,PnL"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FD02-0D39-4AE4-9450-C7D1C6F4BEEA}">
  <sheetPr codeName="Sheet13"/>
  <dimension ref="A3:B4"/>
  <sheetViews>
    <sheetView workbookViewId="0"/>
  </sheetViews>
  <sheetFormatPr defaultRowHeight="14.4" x14ac:dyDescent="0.3"/>
  <cols>
    <col min="1" max="1" width="14.44140625" bestFit="1" customWidth="1"/>
    <col min="2" max="2" width="8.88671875" style="1"/>
  </cols>
  <sheetData>
    <row r="3" spans="1:2" x14ac:dyDescent="0.3">
      <c r="A3" s="89" cm="1">
        <f t="array" aca="1" ref="A3" ca="1">yearWeek(TODAY())</f>
        <v>2302</v>
      </c>
      <c r="B3" s="1" t="str" cm="1">
        <f t="array" aca="1" ref="B3:B4" ca="1">_xlfn.FORMULATEXT(A3:A4)</f>
        <v>=yearWeek(TODAY())</v>
      </c>
    </row>
    <row r="4" spans="1:2" x14ac:dyDescent="0.3">
      <c r="A4" s="88" cm="1">
        <f t="array" aca="1" ref="A4" ca="1">weekBegin(TODAY())</f>
        <v>44935</v>
      </c>
      <c r="B4" s="1" t="str">
        <f ca="1"/>
        <v>=weekBegin(TODAY())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7241-C131-4999-A084-4EF420FAEEDC}">
  <sheetPr codeName="Sheet5"/>
  <dimension ref="A1:X24"/>
  <sheetViews>
    <sheetView zoomScaleNormal="100" workbookViewId="0"/>
  </sheetViews>
  <sheetFormatPr defaultRowHeight="14.4" x14ac:dyDescent="0.3"/>
  <cols>
    <col min="7" max="7" width="14.44140625" bestFit="1" customWidth="1"/>
    <col min="23" max="23" width="10.33203125" bestFit="1" customWidth="1"/>
  </cols>
  <sheetData>
    <row r="1" spans="1:24" ht="15" thickBot="1" x14ac:dyDescent="0.35">
      <c r="A1" s="50" t="s">
        <v>103</v>
      </c>
      <c r="B1" s="50" t="s">
        <v>103</v>
      </c>
      <c r="C1" s="50" t="s">
        <v>60</v>
      </c>
      <c r="G1" s="51" t="s">
        <v>104</v>
      </c>
      <c r="H1" s="52"/>
      <c r="K1" s="51" t="s">
        <v>105</v>
      </c>
      <c r="L1" s="52"/>
      <c r="O1" s="49" t="str">
        <f ca="1">_xlfn.FORMULATEXT(O2)</f>
        <v>=fillDown($A$1;$C$1)</v>
      </c>
      <c r="P1" s="52"/>
    </row>
    <row r="2" spans="1:24" x14ac:dyDescent="0.3">
      <c r="A2" t="s">
        <v>106</v>
      </c>
      <c r="B2" t="s">
        <v>106</v>
      </c>
      <c r="C2">
        <v>1</v>
      </c>
      <c r="G2" s="3" t="str" cm="1">
        <f t="array" aca="1" ref="G2:G7" ca="1">_xlfn.LET( _xlpm.ƒ×, "fill down if value but no string",
          _xlpm.stringHeader,$B$1,
          _xlpm.valueHeader,$C$1,
_xlpm.emptyString,0,
_xlpm.col,OFFSET(_xlpm.valueHeader,,,ROWS($SIT:$SIT)-ROW(_xlpm.valueHeader)+1),
_xlpm.rows,MATCH(2,1/(_xlpm.col&lt;&gt;"")),
_xlpm.string,OFFSET(_xlpm.stringHeader,1,,_xlpm.rows-1),
_xlpm.stringRows,ROW(_xlpm.string),
_xlpm.newStringRow,IF(_xlpm.string&lt;&gt;_xlpm.emptyString,ROW(_xlpm.string)),
_xlpm.filledStrings,INDEX(_xlpm.string,_xlfn.XMATCH(_xlpm.stringRows,_xlpm.newStringRow,-1)),
_xlpm.filledStrings
)</f>
        <v>Bravo</v>
      </c>
      <c r="K2" s="3" t="str" cm="1">
        <f t="array" aca="1" ref="K2:K7" ca="1">_xlfn.LAMBDA(_xlpm.stringHeader,_xlpm.valueHeader,_xlop.emptyString,
_xlfn.LET( _xlpm.ƒ×, "fill down if value but no string",
_xlpm.emptyString,IF(_xlfn.ISOMITTED(_xlpm.emptyString),0,_xlpm.emptyString),
_xlpm.col,OFFSET(_xlpm.valueHeader,,,ROWS($SIT:$SIT)-ROW(_xlpm.valueHeader)+1),
_xlpm.rows,MATCH(2,1/(_xlpm.col&lt;&gt;"")),
_xlpm.string,OFFSET(_xlpm.stringHeader,1,,_xlpm.rows-1),
_xlpm.stringRows,ROW(_xlpm.string),
_xlpm.newStringRow,IF(_xlpm.string&lt;&gt;_xlpm.emptyString,ROW(_xlpm.string)),
_xlpm.filledStrings,INDEX(_xlpm.string,_xlfn.XMATCH(_xlpm.stringRows,_xlpm.newStringRow,-1)),
_xlpm.filledStrings
)
)($B$1,$C$1)</f>
        <v>Bravo</v>
      </c>
      <c r="O2" s="3" t="str" cm="1">
        <f t="array" aca="1" ref="O2:O7" ca="1">fillDown($A$1,$C$1)</f>
        <v>Bravo</v>
      </c>
      <c r="W2" s="81">
        <v>44860</v>
      </c>
      <c r="X2" t="s">
        <v>369</v>
      </c>
    </row>
    <row r="3" spans="1:24" x14ac:dyDescent="0.3">
      <c r="C3">
        <v>2</v>
      </c>
      <c r="G3" t="str">
        <f ca="1"/>
        <v>Bravo</v>
      </c>
      <c r="K3" t="str">
        <f ca="1"/>
        <v>Bravo</v>
      </c>
      <c r="O3" t="str">
        <f ca="1"/>
        <v>Bravo</v>
      </c>
    </row>
    <row r="4" spans="1:24" x14ac:dyDescent="0.3">
      <c r="C4">
        <v>3</v>
      </c>
      <c r="G4" t="str">
        <f ca="1"/>
        <v>Bravo</v>
      </c>
      <c r="K4" t="str">
        <f ca="1"/>
        <v>Bravo</v>
      </c>
      <c r="O4" t="str">
        <f ca="1"/>
        <v>Bravo</v>
      </c>
    </row>
    <row r="5" spans="1:24" x14ac:dyDescent="0.3">
      <c r="A5" t="s">
        <v>107</v>
      </c>
      <c r="C5">
        <v>3</v>
      </c>
      <c r="G5" t="str">
        <f ca="1"/>
        <v>Bravo</v>
      </c>
      <c r="K5" t="str">
        <f ca="1"/>
        <v>Bravo</v>
      </c>
      <c r="O5" t="str">
        <f ca="1"/>
        <v>Alfa</v>
      </c>
    </row>
    <row r="6" spans="1:24" x14ac:dyDescent="0.3">
      <c r="C6">
        <v>2</v>
      </c>
      <c r="G6" t="str">
        <f ca="1"/>
        <v>Bravo</v>
      </c>
      <c r="K6" t="str">
        <f ca="1"/>
        <v>Bravo</v>
      </c>
      <c r="O6" t="str">
        <f ca="1"/>
        <v>Alfa</v>
      </c>
    </row>
    <row r="7" spans="1:24" x14ac:dyDescent="0.3">
      <c r="A7" t="s">
        <v>108</v>
      </c>
      <c r="B7" t="s">
        <v>108</v>
      </c>
      <c r="C7">
        <v>3</v>
      </c>
      <c r="G7" t="str">
        <f ca="1"/>
        <v>Charlie</v>
      </c>
      <c r="K7" t="str">
        <f ca="1"/>
        <v>Charlie</v>
      </c>
      <c r="O7" t="str">
        <f ca="1"/>
        <v>Charlie</v>
      </c>
    </row>
    <row r="18" spans="4:7" x14ac:dyDescent="0.3">
      <c r="D18" t="s">
        <v>164</v>
      </c>
      <c r="F18" s="3" cm="1">
        <f t="array" ref="F18:F24">_xlfn.SEQUENCE(7)</f>
        <v>1</v>
      </c>
      <c r="G18" s="3" cm="1">
        <f t="array" aca="1" ref="G18:G24" ca="1">OFFSET(_xlfn.ANCHORARRAY(F18),-1,)</f>
        <v>0</v>
      </c>
    </row>
    <row r="19" spans="4:7" x14ac:dyDescent="0.3">
      <c r="F19">
        <v>2</v>
      </c>
      <c r="G19">
        <f ca="1"/>
        <v>1</v>
      </c>
    </row>
    <row r="20" spans="4:7" x14ac:dyDescent="0.3">
      <c r="F20">
        <v>3</v>
      </c>
      <c r="G20">
        <f ca="1"/>
        <v>2</v>
      </c>
    </row>
    <row r="21" spans="4:7" x14ac:dyDescent="0.3">
      <c r="F21">
        <v>4</v>
      </c>
      <c r="G21">
        <f ca="1"/>
        <v>3</v>
      </c>
    </row>
    <row r="22" spans="4:7" x14ac:dyDescent="0.3">
      <c r="F22">
        <v>5</v>
      </c>
      <c r="G22">
        <f ca="1"/>
        <v>4</v>
      </c>
    </row>
    <row r="23" spans="4:7" x14ac:dyDescent="0.3">
      <c r="F23">
        <v>6</v>
      </c>
      <c r="G23">
        <f ca="1"/>
        <v>5</v>
      </c>
    </row>
    <row r="24" spans="4:7" x14ac:dyDescent="0.3">
      <c r="F24">
        <v>7</v>
      </c>
      <c r="G24">
        <f ca="1"/>
        <v>6</v>
      </c>
    </row>
  </sheetData>
  <conditionalFormatting sqref="G2">
    <cfRule type="expression" dxfId="4" priority="3" stopIfTrue="1">
      <formula>hideCalculation=0</formula>
    </cfRule>
  </conditionalFormatting>
  <conditionalFormatting sqref="K2">
    <cfRule type="expression" dxfId="3" priority="2" stopIfTrue="1">
      <formula>hideCalculation=0</formula>
    </cfRule>
  </conditionalFormatting>
  <conditionalFormatting sqref="O2">
    <cfRule type="expression" dxfId="2" priority="1" stopIfTrue="1">
      <formula>hideCalculation=0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E4BB-4A8B-4090-A514-C696F1CF0E23}">
  <sheetPr codeName="Sheet11"/>
  <dimension ref="A1:U11"/>
  <sheetViews>
    <sheetView workbookViewId="0"/>
  </sheetViews>
  <sheetFormatPr defaultColWidth="8.88671875" defaultRowHeight="14.4" x14ac:dyDescent="0.3"/>
  <cols>
    <col min="1" max="5" width="8.88671875" style="59"/>
    <col min="6" max="6" width="12.109375" style="59" bestFit="1" customWidth="1"/>
    <col min="7" max="7" width="10.6640625" style="59" bestFit="1" customWidth="1"/>
    <col min="8" max="8" width="29.88671875" style="59" customWidth="1"/>
    <col min="9" max="9" width="8.88671875" style="59"/>
    <col min="10" max="10" width="29.88671875" style="59" customWidth="1"/>
    <col min="11" max="19" width="8.88671875" style="59"/>
    <col min="20" max="20" width="11.77734375" style="1" customWidth="1"/>
    <col min="21" max="21" width="8.88671875" style="1"/>
    <col min="22" max="16384" width="8.88671875" style="59"/>
  </cols>
  <sheetData>
    <row r="1" spans="1:21" ht="15" thickBot="1" x14ac:dyDescent="0.35">
      <c r="D1" s="5" t="s">
        <v>131</v>
      </c>
      <c r="E1" s="62" cm="1">
        <f t="array" ref="E1">SUM(--(A:A&lt;&gt;C:C))</f>
        <v>2</v>
      </c>
      <c r="K1" s="5" t="s">
        <v>131</v>
      </c>
      <c r="L1" s="62" cm="1">
        <f t="array" aca="1" ref="L1" ca="1">SUM(1-(_xlfn.ANCHORARRAY(L5)))</f>
        <v>3</v>
      </c>
      <c r="T1" s="1" t="str" cm="1">
        <f t="array" ref="T1:T3">{"21 feb 2022";"bo.sinander@powerpage.se";".ıI PowerPage"}</f>
        <v>21 feb 2022</v>
      </c>
    </row>
    <row r="2" spans="1:21" ht="15" thickTop="1" x14ac:dyDescent="0.3">
      <c r="T2" s="1" t="str">
        <v>bo.sinander@powerpage.se</v>
      </c>
    </row>
    <row r="3" spans="1:21" x14ac:dyDescent="0.3">
      <c r="E3" s="5" t="s">
        <v>125</v>
      </c>
      <c r="H3" s="60" t="s">
        <v>132</v>
      </c>
      <c r="J3" s="60" t="s">
        <v>126</v>
      </c>
      <c r="L3" s="5" t="s">
        <v>125</v>
      </c>
      <c r="T3" s="1" t="str">
        <v>.ıI PowerPage</v>
      </c>
    </row>
    <row r="4" spans="1:21" x14ac:dyDescent="0.3">
      <c r="H4" s="1" t="str">
        <f ca="1">_xlfn.FORMULATEXT(H5)</f>
        <v>=codes(A5)</v>
      </c>
      <c r="J4" s="1" t="str">
        <f ca="1">_xlfn.FORMULATEXT(J5)</f>
        <v>=MAKEARRAY(ROWS(rangeDown(C5));;LAMBDA(rows;cols;codes(INDEX(rangeDown(C5);rows))))</v>
      </c>
    </row>
    <row r="5" spans="1:21" ht="15" thickBot="1" x14ac:dyDescent="0.35">
      <c r="A5" s="50" t="s">
        <v>127</v>
      </c>
      <c r="C5" s="50" t="s">
        <v>46</v>
      </c>
      <c r="E5" s="3" t="b" cm="1">
        <f t="array" ref="E5:E8">A5:A8=C5:C8</f>
        <v>0</v>
      </c>
      <c r="G5" s="59" t="s">
        <v>128</v>
      </c>
      <c r="H5" s="61" t="str" cm="1">
        <f t="array" ref="H5">codes(A5)</f>
        <v>76|105|115|116|49</v>
      </c>
      <c r="J5" s="3" t="str" cm="1">
        <f t="array" aca="1" ref="J5:J8" ca="1">_xlfn.MAKEARRAY(ROWS(rangeDown(C5)),,_xlfn.LAMBDA(_xlpm.rows,_xlpm.cols,codes(INDEX(rangeDown(C5),_xlpm.rows))))</f>
        <v>76|105|115|116|32|50</v>
      </c>
      <c r="L5" s="3" t="b" cm="1">
        <f t="array" aca="1" ref="L5:L8" ca="1">H5:H8=_xlfn.ANCHORARRAY(J5)</f>
        <v>0</v>
      </c>
    </row>
    <row r="6" spans="1:21" x14ac:dyDescent="0.3">
      <c r="A6" s="59" t="s">
        <v>129</v>
      </c>
      <c r="C6" s="59" t="s">
        <v>133</v>
      </c>
      <c r="E6" s="59" t="b">
        <v>1</v>
      </c>
      <c r="H6" s="61" t="str" cm="1">
        <f t="array" ref="H6">codes(A6)</f>
        <v>65|108|112|104|97</v>
      </c>
      <c r="J6" s="59" t="str">
        <f ca="1"/>
        <v>65|76|80|72|65</v>
      </c>
      <c r="L6" s="59" t="b">
        <f ca="1"/>
        <v>0</v>
      </c>
    </row>
    <row r="7" spans="1:21" x14ac:dyDescent="0.3">
      <c r="A7" s="59" t="s">
        <v>106</v>
      </c>
      <c r="C7" s="59" t="s">
        <v>106</v>
      </c>
      <c r="E7" s="59" t="b">
        <v>1</v>
      </c>
      <c r="H7" s="61" t="str" cm="1">
        <f t="array" ref="H7">codes(A7)</f>
        <v>66|114|97|118|111</v>
      </c>
      <c r="J7" s="59" t="str">
        <f ca="1"/>
        <v>66|114|97|118|111</v>
      </c>
      <c r="L7" s="59" t="b">
        <f ca="1"/>
        <v>1</v>
      </c>
    </row>
    <row r="8" spans="1:21" x14ac:dyDescent="0.3">
      <c r="A8" s="59" t="s">
        <v>130</v>
      </c>
      <c r="C8" s="59" t="s">
        <v>108</v>
      </c>
      <c r="E8" s="59" t="b">
        <v>0</v>
      </c>
      <c r="H8" s="61" t="str" cm="1">
        <f t="array" ref="H8">codes(A8)</f>
        <v>67|104|97|114|108|105|101|32</v>
      </c>
      <c r="J8" s="59" t="str">
        <f ca="1"/>
        <v>67|104|97|114|108|105|101</v>
      </c>
      <c r="L8" s="59" t="b">
        <f ca="1"/>
        <v>0</v>
      </c>
    </row>
    <row r="11" spans="1:21" x14ac:dyDescent="0.3">
      <c r="T11" s="23">
        <v>44762</v>
      </c>
      <c r="U11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Y64"/>
  <sheetViews>
    <sheetView workbookViewId="0"/>
  </sheetViews>
  <sheetFormatPr defaultRowHeight="14.4" x14ac:dyDescent="0.3"/>
  <sheetData>
    <row r="1" spans="1:13" x14ac:dyDescent="0.3">
      <c r="A1" t="s">
        <v>31</v>
      </c>
      <c r="F1" t="s">
        <v>30</v>
      </c>
      <c r="M1" t="s">
        <v>29</v>
      </c>
    </row>
    <row r="2" spans="1:13" x14ac:dyDescent="0.3">
      <c r="A2">
        <v>1</v>
      </c>
      <c r="F2" t="s">
        <v>28</v>
      </c>
    </row>
    <row r="3" spans="1:13" x14ac:dyDescent="0.3">
      <c r="A3">
        <v>2</v>
      </c>
      <c r="F3" t="s">
        <v>27</v>
      </c>
      <c r="M3" t="s">
        <v>26</v>
      </c>
    </row>
    <row r="4" spans="1:13" x14ac:dyDescent="0.3">
      <c r="A4">
        <v>3</v>
      </c>
      <c r="F4" t="s">
        <v>25</v>
      </c>
      <c r="M4" t="s">
        <v>24</v>
      </c>
    </row>
    <row r="5" spans="1:13" x14ac:dyDescent="0.3">
      <c r="A5">
        <v>3</v>
      </c>
      <c r="F5" t="s">
        <v>23</v>
      </c>
    </row>
    <row r="6" spans="1:13" x14ac:dyDescent="0.3">
      <c r="A6">
        <v>6</v>
      </c>
      <c r="F6" t="s">
        <v>22</v>
      </c>
    </row>
    <row r="7" spans="1:13" x14ac:dyDescent="0.3">
      <c r="F7" t="s">
        <v>21</v>
      </c>
    </row>
    <row r="8" spans="1:13" x14ac:dyDescent="0.3">
      <c r="F8" t="s">
        <v>20</v>
      </c>
    </row>
    <row r="10" spans="1:13" x14ac:dyDescent="0.3">
      <c r="A10" s="1" t="str">
        <f ca="1">_xlfn.FORMULATEXT(A11)</f>
        <v>=LET(a;A2;IF(a&gt;2;a^3;a))</v>
      </c>
      <c r="B10" s="7"/>
      <c r="D10" s="1" t="str">
        <f ca="1">_xlfn.FORMULATEXT(D11)</f>
        <v>=LAMBDA(a;IF(a&gt;2;a^3;a))(A2:A6)</v>
      </c>
      <c r="F10" s="1" t="str">
        <f ca="1">_xlfn.FORMULATEXT(F11)</f>
        <v>=BYROW(A2:A6;LAMBDA(arr;IF(arr&gt;2;arr^3;arr)))</v>
      </c>
      <c r="I10" s="7"/>
      <c r="J10" s="1" t="str">
        <f ca="1">_xlfn.FORMULATEXT(J11)</f>
        <v>=MAP(A2:A6;LAMBDA(a;IF(a&gt;2;a^3;a)))</v>
      </c>
    </row>
    <row r="11" spans="1:13" x14ac:dyDescent="0.3">
      <c r="A11" s="10">
        <f>_xlfn.LET(_xlpm.a,A2,IF(_xlpm.a&gt;2,_xlpm.a^3,_xlpm.a))</f>
        <v>1</v>
      </c>
      <c r="B11" s="7"/>
      <c r="D11" s="10" cm="1">
        <f t="array" ref="D11:D15">_xlfn.LAMBDA(_xlpm.a,IF(_xlpm.a&gt;2,_xlpm.a^3,_xlpm.a))(A2:A6)</f>
        <v>1</v>
      </c>
      <c r="F11" s="9" cm="1">
        <f t="array" ref="F11:F15">_xlfn.BYROW(A2:A6,_xlfn.LAMBDA(_xlpm.arr,IF(_xlpm.arr&gt;2,_xlpm.arr^3,_xlpm.arr)))</f>
        <v>1</v>
      </c>
      <c r="I11" s="7"/>
      <c r="J11" s="10" cm="1">
        <f t="array" ref="J11:J15">_xlfn.MAP(A2:A6,_xlfn.LAMBDA(_xlpm.a,IF(_xlpm.a&gt;2,_xlpm.a^3,_xlpm.a)))</f>
        <v>1</v>
      </c>
    </row>
    <row r="12" spans="1:13" x14ac:dyDescent="0.3">
      <c r="A12" s="10">
        <f>_xlfn.LET(_xlpm.a,A3,IF(_xlpm.a&gt;2,_xlpm.a^3,_xlpm.a))</f>
        <v>2</v>
      </c>
      <c r="B12" s="7"/>
      <c r="C12" s="8"/>
      <c r="D12">
        <v>2</v>
      </c>
      <c r="E12" s="7"/>
      <c r="F12">
        <v>2</v>
      </c>
      <c r="J12">
        <v>2</v>
      </c>
    </row>
    <row r="13" spans="1:13" x14ac:dyDescent="0.3">
      <c r="A13" s="10">
        <f>_xlfn.LET(_xlpm.a,A4,IF(_xlpm.a&gt;2,_xlpm.a^3,_xlpm.a))</f>
        <v>27</v>
      </c>
      <c r="B13" s="7"/>
      <c r="C13" s="8"/>
      <c r="D13">
        <v>27</v>
      </c>
      <c r="E13" s="7"/>
      <c r="F13">
        <v>27</v>
      </c>
      <c r="J13">
        <v>27</v>
      </c>
    </row>
    <row r="14" spans="1:13" x14ac:dyDescent="0.3">
      <c r="A14" s="10">
        <f>_xlfn.LET(_xlpm.a,A5,IF(_xlpm.a&gt;2,_xlpm.a^3,_xlpm.a))</f>
        <v>27</v>
      </c>
      <c r="B14" s="7"/>
      <c r="C14" s="8"/>
      <c r="D14">
        <v>27</v>
      </c>
      <c r="E14" s="7"/>
      <c r="F14">
        <v>27</v>
      </c>
      <c r="J14">
        <v>27</v>
      </c>
    </row>
    <row r="15" spans="1:13" x14ac:dyDescent="0.3">
      <c r="A15" s="10">
        <f>_xlfn.LET(_xlpm.a,A6,IF(_xlpm.a&gt;2,_xlpm.a^3,_xlpm.a))</f>
        <v>216</v>
      </c>
      <c r="B15" s="7"/>
      <c r="C15" s="8"/>
      <c r="D15">
        <v>216</v>
      </c>
      <c r="E15" s="7"/>
      <c r="F15">
        <v>216</v>
      </c>
      <c r="J15">
        <v>216</v>
      </c>
    </row>
    <row r="16" spans="1:13" x14ac:dyDescent="0.3">
      <c r="E16" s="7"/>
      <c r="F16" s="8"/>
      <c r="H16" s="7"/>
    </row>
    <row r="17" spans="1:25" x14ac:dyDescent="0.3">
      <c r="E17" s="7"/>
      <c r="F17" s="8"/>
      <c r="H17" s="7"/>
    </row>
    <row r="18" spans="1:25" x14ac:dyDescent="0.3">
      <c r="A18" s="1" t="str">
        <f ca="1">_xlfn.FORMULATEXT(A19)</f>
        <v>=MAKEARRAY(ROWS(A2:A6);1;LAMBDA(r;c;IF(r&gt;2;r^3;c)))</v>
      </c>
      <c r="E18" s="7"/>
      <c r="F18" s="8"/>
      <c r="H18" s="7"/>
    </row>
    <row r="19" spans="1:25" x14ac:dyDescent="0.3">
      <c r="A19" s="3" cm="1">
        <f t="array" ref="A19:A23">_xlfn.MAKEARRAY(ROWS(A2:A6),1,_xlfn.LAMBDA(_xlpm.r,_xlpm.c,IF(_xlpm.r&gt;2,_xlpm.r^3,_xlpm.c)))</f>
        <v>1</v>
      </c>
      <c r="E19" s="7"/>
      <c r="F19" s="8"/>
      <c r="H19" s="7"/>
    </row>
    <row r="20" spans="1:25" x14ac:dyDescent="0.3">
      <c r="A20">
        <v>1</v>
      </c>
      <c r="E20" s="7"/>
      <c r="F20" s="8"/>
      <c r="H20" s="7"/>
    </row>
    <row r="21" spans="1:25" x14ac:dyDescent="0.3">
      <c r="A21">
        <v>27</v>
      </c>
      <c r="E21" s="7"/>
      <c r="F21" s="8"/>
      <c r="H21" s="7"/>
    </row>
    <row r="22" spans="1:25" x14ac:dyDescent="0.3">
      <c r="A22">
        <v>64</v>
      </c>
      <c r="E22" s="7"/>
    </row>
    <row r="23" spans="1:25" x14ac:dyDescent="0.3">
      <c r="A23">
        <v>125</v>
      </c>
      <c r="E23" s="7"/>
    </row>
    <row r="24" spans="1:25" x14ac:dyDescent="0.3">
      <c r="E24" s="7"/>
    </row>
    <row r="25" spans="1:25" x14ac:dyDescent="0.3">
      <c r="E25" s="7"/>
    </row>
    <row r="26" spans="1:25" x14ac:dyDescent="0.3">
      <c r="E26" s="7"/>
    </row>
    <row r="27" spans="1:25" x14ac:dyDescent="0.3">
      <c r="A27" s="1" t="str">
        <f ca="1">_xlfn.FORMULATEXT(A28)</f>
        <v>=SCAN("";MID(A1;SEQUENCE(LEN(A1));1);LAMBDA(a;b;b&amp;a))</v>
      </c>
      <c r="C27" s="7"/>
      <c r="J27" s="1" t="str">
        <f ca="1">_xlfn.FORMULATEXT(J28)</f>
        <v>=REDUCE("";MID(A1;SEQUENCE(LEN(A1));1);LAMBDA(a;b;b&amp;a))</v>
      </c>
      <c r="Y27" s="1" t="str">
        <f ca="1">_xlfn.FORMULATEXT(Y28)</f>
        <v>=ARRAYTOTEXT(A11:J15)</v>
      </c>
    </row>
    <row r="28" spans="1:25" x14ac:dyDescent="0.3">
      <c r="A28" s="9" t="str" cm="1">
        <f t="array" ref="A28:A64">_xlfn.SCAN("",MID(A1,_xlfn.SEQUENCE(LEN(A1)),1),_xlfn.LAMBDA(_xlpm.a,_xlpm.b,_xlpm.b&amp;_xlpm.a))</f>
        <v>A</v>
      </c>
      <c r="C28" s="7"/>
      <c r="J28" s="9" t="str" cm="1">
        <f t="array" ref="J28">_xlfn.REDUCE("",MID(A1,_xlfn.SEQUENCE(LEN(A1)),1),_xlfn.LAMBDA(_xlpm.a,_xlpm.b,_xlpm.b&amp;_xlpm.a))</f>
        <v>semordnilap fo evol eht - ailihphiliA</v>
      </c>
      <c r="X28" s="27"/>
      <c r="Y28" s="40" t="str">
        <f>_xlfn.ARRAYTOTEXT(A11:J15)</f>
        <v>1; ; ; 1; ; 1; ; ; ; 1; 2; ; ; 2; ; 2; ; ; ; 2; 27; ; ; 27; ; 27; ; ; ; 27; 27; ; ; 27; ; 27; ; ; ; 27; 216; ; ; 216; ; 216; ; ; ; 216</v>
      </c>
    </row>
    <row r="29" spans="1:25" x14ac:dyDescent="0.3">
      <c r="A29" s="8" t="str">
        <v>iA</v>
      </c>
      <c r="C29" s="7"/>
      <c r="X29" s="40" cm="1">
        <f t="array" aca="1" ref="X29:X33" ca="1">_xlfn._xlws.SORT(_xlfn.UNIQUE(TRANSPOSE(split_SCSV(Y28))))</f>
        <v>1</v>
      </c>
      <c r="Y29" s="27"/>
    </row>
    <row r="30" spans="1:25" x14ac:dyDescent="0.3">
      <c r="A30" s="8" t="str">
        <v>liA</v>
      </c>
      <c r="C30" s="7"/>
      <c r="X30">
        <f ca="1"/>
        <v>2</v>
      </c>
    </row>
    <row r="31" spans="1:25" x14ac:dyDescent="0.3">
      <c r="A31" s="8" t="str">
        <v>iliA</v>
      </c>
      <c r="C31" s="7"/>
      <c r="X31">
        <f ca="1"/>
        <v>27</v>
      </c>
    </row>
    <row r="32" spans="1:25" x14ac:dyDescent="0.3">
      <c r="A32" s="8" t="str">
        <v>hiliA</v>
      </c>
      <c r="C32" s="7"/>
      <c r="X32">
        <f ca="1"/>
        <v>216</v>
      </c>
    </row>
    <row r="33" spans="1:24" x14ac:dyDescent="0.3">
      <c r="A33" s="8" t="str">
        <v>philiA</v>
      </c>
      <c r="C33" s="7"/>
      <c r="X33" t="str">
        <f ca="1"/>
        <v/>
      </c>
    </row>
    <row r="34" spans="1:24" x14ac:dyDescent="0.3">
      <c r="A34" t="str">
        <v>hphiliA</v>
      </c>
    </row>
    <row r="35" spans="1:24" x14ac:dyDescent="0.3">
      <c r="A35" t="str">
        <v>ihphiliA</v>
      </c>
    </row>
    <row r="36" spans="1:24" x14ac:dyDescent="0.3">
      <c r="A36" t="str">
        <v>lihphiliA</v>
      </c>
    </row>
    <row r="37" spans="1:24" x14ac:dyDescent="0.3">
      <c r="A37" t="str">
        <v>ilihphiliA</v>
      </c>
    </row>
    <row r="38" spans="1:24" x14ac:dyDescent="0.3">
      <c r="A38" t="str">
        <v>ailihphiliA</v>
      </c>
    </row>
    <row r="39" spans="1:24" x14ac:dyDescent="0.3">
      <c r="A39" t="str">
        <v xml:space="preserve"> ailihphiliA</v>
      </c>
    </row>
    <row r="40" spans="1:24" x14ac:dyDescent="0.3">
      <c r="A40" t="str">
        <v>- ailihphiliA</v>
      </c>
    </row>
    <row r="41" spans="1:24" x14ac:dyDescent="0.3">
      <c r="A41" t="str">
        <v xml:space="preserve"> - ailihphiliA</v>
      </c>
    </row>
    <row r="42" spans="1:24" x14ac:dyDescent="0.3">
      <c r="A42" t="str">
        <v>t - ailihphiliA</v>
      </c>
    </row>
    <row r="43" spans="1:24" x14ac:dyDescent="0.3">
      <c r="A43" t="str">
        <v>ht - ailihphiliA</v>
      </c>
    </row>
    <row r="44" spans="1:24" x14ac:dyDescent="0.3">
      <c r="A44" t="str">
        <v>eht - ailihphiliA</v>
      </c>
    </row>
    <row r="45" spans="1:24" x14ac:dyDescent="0.3">
      <c r="A45" t="str">
        <v xml:space="preserve"> eht - ailihphiliA</v>
      </c>
    </row>
    <row r="46" spans="1:24" x14ac:dyDescent="0.3">
      <c r="A46" t="str">
        <v>l eht - ailihphiliA</v>
      </c>
    </row>
    <row r="47" spans="1:24" x14ac:dyDescent="0.3">
      <c r="A47" t="str">
        <v>ol eht - ailihphiliA</v>
      </c>
    </row>
    <row r="48" spans="1:24" x14ac:dyDescent="0.3">
      <c r="A48" t="str">
        <v>vol eht - ailihphiliA</v>
      </c>
    </row>
    <row r="49" spans="1:1" x14ac:dyDescent="0.3">
      <c r="A49" t="str">
        <v>evol eht - ailihphiliA</v>
      </c>
    </row>
    <row r="50" spans="1:1" x14ac:dyDescent="0.3">
      <c r="A50" t="str">
        <v xml:space="preserve"> evol eht - ailihphiliA</v>
      </c>
    </row>
    <row r="51" spans="1:1" x14ac:dyDescent="0.3">
      <c r="A51" t="str">
        <v>o evol eht - ailihphiliA</v>
      </c>
    </row>
    <row r="52" spans="1:1" x14ac:dyDescent="0.3">
      <c r="A52" t="str">
        <v>fo evol eht - ailihphiliA</v>
      </c>
    </row>
    <row r="53" spans="1:1" x14ac:dyDescent="0.3">
      <c r="A53" t="str">
        <v xml:space="preserve"> fo evol eht - ailihphiliA</v>
      </c>
    </row>
    <row r="54" spans="1:1" x14ac:dyDescent="0.3">
      <c r="A54" t="str">
        <v>p fo evol eht - ailihphiliA</v>
      </c>
    </row>
    <row r="55" spans="1:1" x14ac:dyDescent="0.3">
      <c r="A55" t="str">
        <v>ap fo evol eht - ailihphiliA</v>
      </c>
    </row>
    <row r="56" spans="1:1" x14ac:dyDescent="0.3">
      <c r="A56" t="str">
        <v>lap fo evol eht - ailihphiliA</v>
      </c>
    </row>
    <row r="57" spans="1:1" x14ac:dyDescent="0.3">
      <c r="A57" t="str">
        <v>ilap fo evol eht - ailihphiliA</v>
      </c>
    </row>
    <row r="58" spans="1:1" x14ac:dyDescent="0.3">
      <c r="A58" t="str">
        <v>nilap fo evol eht - ailihphiliA</v>
      </c>
    </row>
    <row r="59" spans="1:1" x14ac:dyDescent="0.3">
      <c r="A59" t="str">
        <v>dnilap fo evol eht - ailihphiliA</v>
      </c>
    </row>
    <row r="60" spans="1:1" x14ac:dyDescent="0.3">
      <c r="A60" t="str">
        <v>rdnilap fo evol eht - ailihphiliA</v>
      </c>
    </row>
    <row r="61" spans="1:1" x14ac:dyDescent="0.3">
      <c r="A61" t="str">
        <v>ordnilap fo evol eht - ailihphiliA</v>
      </c>
    </row>
    <row r="62" spans="1:1" x14ac:dyDescent="0.3">
      <c r="A62" t="str">
        <v>mordnilap fo evol eht - ailihphiliA</v>
      </c>
    </row>
    <row r="63" spans="1:1" x14ac:dyDescent="0.3">
      <c r="A63" t="str">
        <v>emordnilap fo evol eht - ailihphiliA</v>
      </c>
    </row>
    <row r="64" spans="1:1" x14ac:dyDescent="0.3">
      <c r="A64" t="str">
        <v>semordnilap fo evol eht - ailihphiliA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CAA4-C38B-4211-99C3-8E212C89E064}">
  <sheetPr codeName="Sheet2">
    <tabColor theme="7" tint="0.79998168889431442"/>
  </sheetPr>
  <dimension ref="A1:T28"/>
  <sheetViews>
    <sheetView tabSelected="1" workbookViewId="0"/>
  </sheetViews>
  <sheetFormatPr defaultRowHeight="14.4" x14ac:dyDescent="0.3"/>
  <cols>
    <col min="1" max="1" width="38.5546875" bestFit="1" customWidth="1"/>
    <col min="3" max="3" width="10.33203125" bestFit="1" customWidth="1"/>
    <col min="7" max="14" width="8.88671875" style="48"/>
    <col min="19" max="19" width="16.109375" style="1" bestFit="1" customWidth="1"/>
    <col min="20" max="20" width="8.88671875" style="1"/>
  </cols>
  <sheetData>
    <row r="1" spans="1:20" ht="20.399999999999999" thickBot="1" x14ac:dyDescent="0.45">
      <c r="A1" s="82" t="s">
        <v>359</v>
      </c>
      <c r="I1" s="6" t="s">
        <v>17</v>
      </c>
      <c r="N1" s="5" t="s">
        <v>18</v>
      </c>
      <c r="O1" s="6" t="s">
        <v>17</v>
      </c>
      <c r="P1" s="4" t="str">
        <f ca="1">_xlfn.FORMULATEXT(O2)</f>
        <v>=textSplit($A2:$A10;",")</v>
      </c>
      <c r="S1" s="1" t="str" cm="1">
        <f t="array" ref="S1:S3">{"18 feb 2022";"bo.sinander@powerpage.se";"¯\_(ツ)_/¯"}</f>
        <v>18 feb 2022</v>
      </c>
    </row>
    <row r="2" spans="1:20" ht="15" thickTop="1" x14ac:dyDescent="0.3">
      <c r="A2" s="12" t="s">
        <v>32</v>
      </c>
      <c r="I2" s="11" t="str" cm="1">
        <f t="array" ref="I2:L10">_xlfn.LAMBDA(_xlpm.range,_xlpm.delimiter,
_xlfn.LET(_xlpm.colsCount,MAX(LEN(_xlpm.range)-LEN(SUBSTITUTE(_xlpm.delimiter &amp; _xlpm.range &amp; _xlpm.delimiter,_xlpm.delimiter,""))+1),
_xlpm.colArray,_xlfn.SEQUENCE(,_xlpm.colsCount),
_xlpm.output,_xlfn.FILTERXML("&lt;TR&gt;&lt;TD&gt;"&amp;SUBSTITUTE(_xlpm.range,_xlpm.delimiter,"&lt;/TD&gt;&lt;TD&gt;")&amp;"&lt;/TD&gt;&lt;/TR&gt;","//TD["&amp; _xlpm.colArray &amp;"]"),
_xlpm.output)
)(A2:A10,",")</f>
        <v>Surname and Given Name</v>
      </c>
      <c r="J2" s="48" t="str">
        <v>No</v>
      </c>
      <c r="K2" s="48" t="str">
        <v>Color</v>
      </c>
      <c r="L2" s="48" t="str">
        <v>Version</v>
      </c>
      <c r="N2" s="2" t="str">
        <f ca="1">MID(P1,2,FIND("(",P1)-2)</f>
        <v>textSplit</v>
      </c>
      <c r="O2" s="3" t="str" cm="1">
        <f t="array" ref="O2:R10">_xludf.textSplit($A2:$A10,",")</f>
        <v>Surname and Given Name</v>
      </c>
      <c r="P2" t="str">
        <v>No</v>
      </c>
      <c r="Q2" t="str">
        <v>Color</v>
      </c>
      <c r="R2" t="str">
        <v>Version</v>
      </c>
      <c r="S2" s="1" t="str">
        <v>bo.sinander@powerpage.se</v>
      </c>
    </row>
    <row r="3" spans="1:20" x14ac:dyDescent="0.3">
      <c r="A3" t="s">
        <v>33</v>
      </c>
      <c r="I3" s="48" t="str">
        <v>Smith Madelene</v>
      </c>
      <c r="J3" s="48">
        <v>7</v>
      </c>
      <c r="K3" s="48" t="str">
        <v>Yellow</v>
      </c>
      <c r="L3" s="48" t="str">
        <v>PDA</v>
      </c>
      <c r="O3" t="str">
        <v>Smith Madelene</v>
      </c>
      <c r="P3">
        <v>7</v>
      </c>
      <c r="Q3" t="str">
        <v>Yellow</v>
      </c>
      <c r="R3" t="str">
        <v>PDA</v>
      </c>
      <c r="S3" s="1" t="str">
        <v>¯\_(ツ)_/¯</v>
      </c>
    </row>
    <row r="4" spans="1:20" x14ac:dyDescent="0.3">
      <c r="A4" t="s">
        <v>34</v>
      </c>
      <c r="I4" s="48" t="str">
        <v>Wikman Erikka</v>
      </c>
      <c r="J4" s="48">
        <v>10</v>
      </c>
      <c r="K4" s="48" t="str">
        <v>Yellow</v>
      </c>
      <c r="L4" s="48" t="str">
        <v>PDA</v>
      </c>
      <c r="O4" t="str">
        <v>Wikman Erikka</v>
      </c>
      <c r="P4">
        <v>10</v>
      </c>
      <c r="Q4" t="str">
        <v>Yellow</v>
      </c>
      <c r="R4" t="str">
        <v>PDA</v>
      </c>
    </row>
    <row r="5" spans="1:20" x14ac:dyDescent="0.3">
      <c r="A5" t="s">
        <v>35</v>
      </c>
      <c r="I5" s="48" t="str">
        <v>Marxell Christina</v>
      </c>
      <c r="J5" s="48">
        <v>12</v>
      </c>
      <c r="K5" s="48" t="str">
        <v>Yellow</v>
      </c>
      <c r="L5" s="48" t="str">
        <v>PDA</v>
      </c>
      <c r="O5" t="str">
        <v>Marxell Christina</v>
      </c>
      <c r="P5">
        <v>12</v>
      </c>
      <c r="Q5" t="str">
        <v>Yellow</v>
      </c>
      <c r="R5" t="str">
        <v>PDA</v>
      </c>
    </row>
    <row r="6" spans="1:20" x14ac:dyDescent="0.3">
      <c r="A6" t="s">
        <v>36</v>
      </c>
      <c r="I6" s="48" t="str">
        <v>Maxx Daniella</v>
      </c>
      <c r="J6" s="48">
        <v>7</v>
      </c>
      <c r="K6" s="48" t="str">
        <v>Blue</v>
      </c>
      <c r="L6" s="48" t="str">
        <v>PDA</v>
      </c>
      <c r="O6" t="str">
        <v>Maxx Daniella</v>
      </c>
      <c r="P6">
        <v>7</v>
      </c>
      <c r="Q6" t="str">
        <v>Blue</v>
      </c>
      <c r="R6" t="str">
        <v>PDA</v>
      </c>
      <c r="S6" s="1" t="s">
        <v>82</v>
      </c>
      <c r="T6" s="1" t="s">
        <v>83</v>
      </c>
    </row>
    <row r="7" spans="1:20" x14ac:dyDescent="0.3">
      <c r="A7" t="s">
        <v>37</v>
      </c>
      <c r="I7" s="48" t="str">
        <v>Prettee Elina</v>
      </c>
      <c r="J7" s="48">
        <v>7</v>
      </c>
      <c r="K7" s="48" t="str">
        <v>Blue</v>
      </c>
      <c r="L7" s="48" t="str">
        <v>PDA</v>
      </c>
      <c r="O7" t="str">
        <v>Prettee Elina</v>
      </c>
      <c r="P7">
        <v>7</v>
      </c>
      <c r="Q7" t="str">
        <v>Blue</v>
      </c>
      <c r="R7" t="str">
        <v>PDA</v>
      </c>
      <c r="T7" s="1" t="s">
        <v>84</v>
      </c>
    </row>
    <row r="8" spans="1:20" x14ac:dyDescent="0.3">
      <c r="A8" t="s">
        <v>38</v>
      </c>
      <c r="G8" s="48" t="str" cm="1">
        <f t="array" ref="G8">_xlfn.LAMBDA(_xlpm.value,_xlpm.value_if_blank_♪,
IF(ISBLANK(_xlpm.value),
  IF(ISBLANK(_xlpm.value_if_blank_♪),"",_xlpm.value),_xlpm.value)
)(,)</f>
        <v/>
      </c>
      <c r="I8" s="48" t="str">
        <v>Anderson Elisabet</v>
      </c>
      <c r="J8" s="48">
        <v>6</v>
      </c>
      <c r="K8" s="48" t="str">
        <v>Blue</v>
      </c>
      <c r="L8" s="48">
        <v>365</v>
      </c>
      <c r="O8" t="str">
        <v>Anderson Elisabet</v>
      </c>
      <c r="P8">
        <v>6</v>
      </c>
      <c r="Q8" t="str">
        <v>Blue</v>
      </c>
      <c r="R8">
        <v>365</v>
      </c>
    </row>
    <row r="9" spans="1:20" x14ac:dyDescent="0.3">
      <c r="A9" t="s">
        <v>39</v>
      </c>
      <c r="I9" s="48" t="str">
        <v>Holmes Johanna</v>
      </c>
      <c r="J9" s="48">
        <v>44</v>
      </c>
      <c r="K9" s="48" t="str">
        <v>Blue</v>
      </c>
      <c r="L9" s="48" t="e">
        <v>#VALUE!</v>
      </c>
      <c r="O9" t="str">
        <v>Holmes Johanna</v>
      </c>
      <c r="P9">
        <v>44</v>
      </c>
      <c r="Q9" t="str">
        <v>Blue</v>
      </c>
      <c r="R9" t="e">
        <v>#VALUE!</v>
      </c>
    </row>
    <row r="10" spans="1:20" x14ac:dyDescent="0.3">
      <c r="A10" t="s">
        <v>40</v>
      </c>
      <c r="I10" s="48" t="str">
        <v>Karla Joan</v>
      </c>
      <c r="J10" s="48">
        <v>4</v>
      </c>
      <c r="K10" s="48" t="str">
        <v>Black</v>
      </c>
      <c r="L10" s="48">
        <v>2021</v>
      </c>
      <c r="O10" t="str">
        <v>Karla Joan</v>
      </c>
      <c r="P10">
        <v>4</v>
      </c>
      <c r="Q10" t="str">
        <v>Black</v>
      </c>
      <c r="R10">
        <v>2021</v>
      </c>
    </row>
    <row r="11" spans="1:20" x14ac:dyDescent="0.3">
      <c r="S11" s="13">
        <v>44612</v>
      </c>
      <c r="T11" s="1" t="s">
        <v>43</v>
      </c>
    </row>
    <row r="12" spans="1:20" x14ac:dyDescent="0.3">
      <c r="P12" s="79" t="str">
        <f ca="1">_xlfn.FORMULATEXT(O13)</f>
        <v>=TEXTSPLIT($A2:$A10;",";CHAR(13))</v>
      </c>
      <c r="S12" s="13">
        <v>44613</v>
      </c>
      <c r="T12" s="1" t="s">
        <v>42</v>
      </c>
    </row>
    <row r="13" spans="1:20" x14ac:dyDescent="0.3">
      <c r="C13" s="81"/>
      <c r="N13" s="2" t="str">
        <f ca="1">MID(P12,2,FIND("(",P12)-2)</f>
        <v>TEXTSPLIT</v>
      </c>
      <c r="O13" s="3" t="str" cm="1">
        <f t="array" ref="O13:O21">_xlfn.TEXTSPLIT($A2:$A10,",",CHAR(13))</f>
        <v>Surname and Given Name</v>
      </c>
      <c r="S13" s="13">
        <v>44613</v>
      </c>
      <c r="T13" s="1" t="s">
        <v>41</v>
      </c>
    </row>
    <row r="14" spans="1:20" x14ac:dyDescent="0.3">
      <c r="O14" t="str">
        <v>Smith Madelene</v>
      </c>
      <c r="S14" s="13">
        <v>44621</v>
      </c>
      <c r="T14" s="1" t="s">
        <v>79</v>
      </c>
    </row>
    <row r="15" spans="1:20" x14ac:dyDescent="0.3">
      <c r="O15" t="str">
        <v>Wikman Erikka</v>
      </c>
      <c r="S15" s="13">
        <v>44621.570833333331</v>
      </c>
      <c r="T15" s="1" t="s">
        <v>80</v>
      </c>
    </row>
    <row r="16" spans="1:20" x14ac:dyDescent="0.3">
      <c r="O16" t="str">
        <v>Marxell Christina</v>
      </c>
      <c r="S16" s="13">
        <v>44621.589583333334</v>
      </c>
      <c r="T16" s="1" t="s">
        <v>81</v>
      </c>
    </row>
    <row r="17" spans="4:20" x14ac:dyDescent="0.3">
      <c r="D17" s="78" t="s">
        <v>358</v>
      </c>
      <c r="O17" t="str">
        <v>Maxx Daniella</v>
      </c>
      <c r="S17" s="13">
        <v>44672</v>
      </c>
      <c r="T17" s="1" t="s">
        <v>112</v>
      </c>
    </row>
    <row r="18" spans="4:20" x14ac:dyDescent="0.3">
      <c r="O18" t="str">
        <v>Prettee Elina</v>
      </c>
      <c r="S18" s="13">
        <v>44778</v>
      </c>
      <c r="T18" s="1" t="s">
        <v>153</v>
      </c>
    </row>
    <row r="19" spans="4:20" x14ac:dyDescent="0.3">
      <c r="O19" t="str">
        <v>Anderson Elisabet</v>
      </c>
      <c r="S19" s="13">
        <v>44807</v>
      </c>
      <c r="T19" s="1" t="s">
        <v>359</v>
      </c>
    </row>
    <row r="20" spans="4:20" x14ac:dyDescent="0.3">
      <c r="O20" t="str">
        <v>Holmes Johanna</v>
      </c>
      <c r="S20" s="13"/>
    </row>
    <row r="21" spans="4:20" x14ac:dyDescent="0.3">
      <c r="O21" t="str">
        <v>Karla Joan</v>
      </c>
    </row>
    <row r="23" spans="4:20" x14ac:dyDescent="0.3">
      <c r="I23" s="6" t="s">
        <v>17</v>
      </c>
    </row>
    <row r="24" spans="4:20" x14ac:dyDescent="0.3">
      <c r="I24" s="11" t="str" cm="1">
        <f t="array" ref="I24">_xlfn.LET(_xlpm.input,I23,
_xlpm.chars,MID(_xlpm.input,_xlfn.SEQUENCE(LEN(_xlpm.input)),1),
_xlpm.output,_xlfn.TEXTJOIN(" ",,_xlpm.chars &amp; "=" &amp; CODE(_xlpm.chars)),
_xlpm.output
)</f>
        <v>F=70 o=111 r=114 m=109 u=117 l=108 a=97 e=101</v>
      </c>
      <c r="N24" s="2" t="s">
        <v>122</v>
      </c>
      <c r="O24" s="3" t="str" cm="1">
        <f t="array" ref="O24">_xlfn.LAMBDA(_xlpm.input,_xlfn.LET(
_xlpm.chars,MID(_xlpm.input,_xlfn.SEQUENCE(LEN(_xlpm.input)),1),
_xlfn.TEXTJOIN(" ",,_xlpm.chars&amp;"="&amp;CODE(_xlpm.chars))
))(I23)</f>
        <v>F=70 o=111 r=114 m=109 u=117 l=108 a=97 e=101</v>
      </c>
    </row>
    <row r="25" spans="4:20" x14ac:dyDescent="0.3">
      <c r="I25" s="11" t="str" cm="1">
        <f t="array" ref="I25">_xlfn.LAMBDA(_xlpm.text,_xlpm.delimiter_1,_xlpm.delimiter_2,_xlop.instance_num_1,_xlop.instance_num_2,
_xlfn.LET(_xlpm.params, MAX(   3,
                    4*NOT(_xlfn.ISOMITTED(_xlpm.instance_num_1)),
                    5*NOT(_xlfn.ISOMITTED(_xlpm.instance_num_2)) ),
_xlpm.start_num,FIND("&lt;delimiter_1&gt;",SUBSTITUTE(_xlpm.text,_xlpm.delimiter_1,"&lt;delimiter_1&gt;",IF(_xlpm.params&lt;4,1,_xlpm.instance_num_1)))+LEN(_xlpm.delimiter_1),
_xlpm.rest,MID(_xlpm.text,_xlpm.start_num,4711),
_xlpm.num_chars,FIND("&lt;delimiter_2&gt;",SUBSTITUTE(_xlpm.rest,_xlpm.delimiter_2,"&lt;delimiter_2&gt;",IF(_xlpm.params&lt;5,1,_xlpm.instance_num_2)))-1,
_xlpm.result,MID(_xlpm.text,_xlpm.start_num,_xlpm.num_chars),
_xlpm.result
)
)(A3,",",",",1,2)</f>
        <v>7,Yellow</v>
      </c>
      <c r="N25" s="2" t="s">
        <v>150</v>
      </c>
      <c r="O25" s="3" t="str" cm="1">
        <f t="array" ref="O25">textBetween(A2,",",",",2)</f>
        <v>Color</v>
      </c>
    </row>
    <row r="26" spans="4:20" x14ac:dyDescent="0.3">
      <c r="O26" s="48"/>
    </row>
    <row r="28" spans="4:20" x14ac:dyDescent="0.3">
      <c r="O28" t="str" cm="1">
        <f t="array" ref="O28">_xlfn.LAMBDA(_xlpm.input,
  _xlfn.LET(
    _xlpm.chars,MID(_xlpm.input,_xlfn.SEQUENCE(LEN(_xlpm.input)),1),
    _xlpm.output,_xlfn.TEXTJOIN(" ",,_xlpm.chars&amp;"="&amp;CODE(_xlpm.chars)),
    _xlpm.output
  )
)(A2)</f>
        <v>S=83 u=117 r=114 n=110 a=97 m=109 e=101  =32 a=97 n=110 d=100  =32 G=71 i=105 v=118 e=101 n=110  =32 N=78 a=97 m=109 e=101 ,=44 N=78 o=111 ,=44 C=67 o=111 l=108 o=111 r=114 ,=44 V=86 e=101 r=114 s=115 i=105 o=111 n=110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725E-6C42-4C47-849C-D1C73EB21DED}">
  <sheetPr codeName="Sheet10">
    <tabColor theme="9" tint="0.79998168889431442"/>
  </sheetPr>
  <dimension ref="A1:U12"/>
  <sheetViews>
    <sheetView workbookViewId="0"/>
  </sheetViews>
  <sheetFormatPr defaultRowHeight="14.4" x14ac:dyDescent="0.3"/>
  <cols>
    <col min="11" max="11" width="11" bestFit="1" customWidth="1"/>
    <col min="20" max="20" width="11" style="1" bestFit="1" customWidth="1"/>
    <col min="21" max="21" width="8.88671875" style="1"/>
  </cols>
  <sheetData>
    <row r="1" spans="1:20" ht="20.399999999999999" thickBot="1" x14ac:dyDescent="0.45">
      <c r="A1" s="83" t="s">
        <v>363</v>
      </c>
      <c r="K1" s="5" t="s">
        <v>18</v>
      </c>
      <c r="L1" s="6" t="s">
        <v>17</v>
      </c>
      <c r="M1" s="6"/>
      <c r="N1" s="6"/>
      <c r="O1" s="6"/>
      <c r="P1" s="6"/>
      <c r="Q1" s="5" t="s">
        <v>19</v>
      </c>
      <c r="T1" s="1" t="str" cm="1">
        <f t="array" ref="T1:T3">{"4 aug 2022";"bo.sinander@powerpage.se";".ıI PowerPage"}</f>
        <v>4 aug 2022</v>
      </c>
    </row>
    <row r="2" spans="1:20" ht="15" thickTop="1" x14ac:dyDescent="0.3">
      <c r="A2" t="s">
        <v>149</v>
      </c>
      <c r="K2" s="5"/>
      <c r="L2" s="6"/>
      <c r="M2" s="6"/>
      <c r="N2" s="6"/>
      <c r="O2" s="6"/>
      <c r="P2" s="6"/>
      <c r="Q2" s="5"/>
      <c r="T2" s="1" t="str">
        <v>bo.sinander@powerpage.se</v>
      </c>
    </row>
    <row r="3" spans="1:20" x14ac:dyDescent="0.3">
      <c r="K3" s="5"/>
      <c r="L3" s="6"/>
      <c r="M3" s="6"/>
      <c r="N3" s="6"/>
      <c r="O3" s="6"/>
      <c r="P3" s="6"/>
      <c r="Q3" s="5"/>
      <c r="T3" s="1" t="str">
        <v>.ıI PowerPage</v>
      </c>
    </row>
    <row r="4" spans="1:20" ht="15" thickBot="1" x14ac:dyDescent="0.35">
      <c r="A4" s="64">
        <v>2</v>
      </c>
      <c r="B4" s="64">
        <v>7</v>
      </c>
      <c r="C4" s="64">
        <v>3</v>
      </c>
      <c r="K4" s="2" t="str">
        <f ca="1">MID(Q5,2,FIND("(",Q5)-2)</f>
        <v>getColumns</v>
      </c>
      <c r="L4" s="11" t="str" cm="1">
        <f t="array" aca="1" ref="L4:N4" ca="1">_xlfn.LAMBDA(_xlpm.range,_xlpm.column_order,
_xlfn.LET(
_xlpm.selection,TRANSPOSE(_xlpm.column_order),
_xlpm.data,CHOOSE({1,2},_xlfn.SEQUENCE(ROWS(_xlpm.selection)),_xlpm.selection),
_xlpm.dataFiltered,_xlfn._xlws.SORT(_xlfn._xlws.FILTER(_xlpm.data,_xlpm.selection&lt;&gt;0),2),
_xlpm.selectedColumns,TRANSPOSE(INDEX(_xlpm.dataFiltered,,1)),
_xlpm.result,INDEX(_xlpm.range,_xlfn.SEQUENCE(ROWS(_xlpm.range)),_xlpm.selectedColumns),
_xlpm.result)
)(Table14[#Headers],OFFSET(Table14[#Headers],-1,0))</f>
        <v>Name</v>
      </c>
      <c r="M4" s="50" t="str">
        <f ca="1"/>
        <v>Value</v>
      </c>
      <c r="N4" s="50" t="str">
        <f ca="1"/>
        <v>CC</v>
      </c>
      <c r="P4" s="6"/>
    </row>
    <row r="5" spans="1:20" x14ac:dyDescent="0.3">
      <c r="A5" t="s">
        <v>58</v>
      </c>
      <c r="B5" t="s">
        <v>59</v>
      </c>
      <c r="C5" t="s">
        <v>60</v>
      </c>
      <c r="F5" s="3" t="str" cm="1">
        <f t="array" aca="1" ref="F5:G11" ca="1">_xlfn.CHOOSECOLS(Table14[],OFFSET(Table14[#Headers],-1,0))</f>
        <v>A</v>
      </c>
      <c r="G5">
        <f ca="1"/>
        <v>2</v>
      </c>
      <c r="L5" s="3" t="str" cm="1">
        <f t="array" aca="1" ref="L5:N11" ca="1">getColumns(Table14[],OFFSET(Table14[#Headers],-1,0))</f>
        <v>Anna</v>
      </c>
      <c r="M5">
        <f ca="1"/>
        <v>2</v>
      </c>
      <c r="N5" t="str">
        <f ca="1"/>
        <v>A</v>
      </c>
      <c r="Q5" s="4" t="str">
        <f ca="1">_xlfn.FORMULATEXT(L5)</f>
        <v>=getColumns(Table14;OFFSET(Table14[#Headers];-1;0))</v>
      </c>
      <c r="T5" s="13"/>
    </row>
    <row r="6" spans="1:20" x14ac:dyDescent="0.3">
      <c r="A6" t="s">
        <v>64</v>
      </c>
      <c r="B6" t="s">
        <v>65</v>
      </c>
      <c r="C6">
        <v>2</v>
      </c>
      <c r="F6" t="str">
        <f ca="1"/>
        <v>A</v>
      </c>
      <c r="G6">
        <f ca="1"/>
        <v>4</v>
      </c>
      <c r="L6" t="str">
        <f ca="1"/>
        <v>Annika</v>
      </c>
      <c r="M6">
        <f ca="1"/>
        <v>4</v>
      </c>
      <c r="N6" t="str">
        <f ca="1"/>
        <v>A</v>
      </c>
    </row>
    <row r="7" spans="1:20" x14ac:dyDescent="0.3">
      <c r="A7" t="s">
        <v>66</v>
      </c>
      <c r="B7" t="s">
        <v>65</v>
      </c>
      <c r="C7">
        <v>4</v>
      </c>
      <c r="F7" t="str">
        <f ca="1"/>
        <v>J</v>
      </c>
      <c r="G7">
        <f ca="1"/>
        <v>6</v>
      </c>
      <c r="L7" t="str">
        <f ca="1"/>
        <v>Joan</v>
      </c>
      <c r="M7">
        <f ca="1"/>
        <v>6</v>
      </c>
      <c r="N7" t="str">
        <f ca="1"/>
        <v>J</v>
      </c>
    </row>
    <row r="8" spans="1:20" x14ac:dyDescent="0.3">
      <c r="A8" t="s">
        <v>68</v>
      </c>
      <c r="B8" t="s">
        <v>69</v>
      </c>
      <c r="C8">
        <v>6</v>
      </c>
      <c r="F8" t="str">
        <f ca="1"/>
        <v>J</v>
      </c>
      <c r="G8">
        <f ca="1"/>
        <v>8</v>
      </c>
      <c r="L8" t="str">
        <f ca="1"/>
        <v>Jane</v>
      </c>
      <c r="M8">
        <f ca="1"/>
        <v>8</v>
      </c>
      <c r="N8" t="str">
        <f ca="1"/>
        <v>J</v>
      </c>
    </row>
    <row r="9" spans="1:20" x14ac:dyDescent="0.3">
      <c r="A9" t="s">
        <v>72</v>
      </c>
      <c r="B9" t="s">
        <v>69</v>
      </c>
      <c r="C9">
        <v>8</v>
      </c>
      <c r="F9" t="str">
        <f ca="1"/>
        <v>R</v>
      </c>
      <c r="G9">
        <f ca="1"/>
        <v>10</v>
      </c>
      <c r="L9" t="str">
        <f ca="1"/>
        <v>Rita</v>
      </c>
      <c r="M9">
        <f ca="1"/>
        <v>10</v>
      </c>
      <c r="N9" t="str">
        <f ca="1"/>
        <v>R</v>
      </c>
    </row>
    <row r="10" spans="1:20" x14ac:dyDescent="0.3">
      <c r="A10" t="s">
        <v>70</v>
      </c>
      <c r="B10" t="s">
        <v>71</v>
      </c>
      <c r="C10">
        <v>10</v>
      </c>
      <c r="F10" t="str">
        <f ca="1"/>
        <v>E</v>
      </c>
      <c r="G10">
        <f ca="1"/>
        <v>12</v>
      </c>
      <c r="L10" t="str">
        <f ca="1"/>
        <v>Elina</v>
      </c>
      <c r="M10">
        <f ca="1"/>
        <v>12</v>
      </c>
      <c r="N10" t="str">
        <f ca="1"/>
        <v>E</v>
      </c>
    </row>
    <row r="11" spans="1:20" x14ac:dyDescent="0.3">
      <c r="A11" t="s">
        <v>73</v>
      </c>
      <c r="B11" t="s">
        <v>74</v>
      </c>
      <c r="C11">
        <v>12</v>
      </c>
      <c r="F11" t="str">
        <f ca="1"/>
        <v>C</v>
      </c>
      <c r="G11">
        <f ca="1"/>
        <v>14</v>
      </c>
      <c r="L11" t="str">
        <f ca="1"/>
        <v>Celia</v>
      </c>
      <c r="M11">
        <f ca="1"/>
        <v>14</v>
      </c>
      <c r="N11" t="str">
        <f ca="1"/>
        <v>C</v>
      </c>
    </row>
    <row r="12" spans="1:20" x14ac:dyDescent="0.3">
      <c r="A12" t="s">
        <v>77</v>
      </c>
      <c r="B12" t="s">
        <v>78</v>
      </c>
      <c r="C12">
        <v>14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7048-0254-47F6-97DB-9CA73C74232F}">
  <sheetPr codeName="Sheet3">
    <tabColor theme="9" tint="0.79998168889431442"/>
  </sheetPr>
  <dimension ref="A1:AI818"/>
  <sheetViews>
    <sheetView workbookViewId="0"/>
  </sheetViews>
  <sheetFormatPr defaultRowHeight="14.4" x14ac:dyDescent="0.3"/>
  <cols>
    <col min="20" max="20" width="11" style="1" bestFit="1" customWidth="1"/>
    <col min="21" max="21" width="8.88671875" style="1"/>
  </cols>
  <sheetData>
    <row r="1" spans="1:21" ht="20.399999999999999" thickBot="1" x14ac:dyDescent="0.45">
      <c r="A1" s="14" t="s">
        <v>44</v>
      </c>
      <c r="K1" s="15"/>
      <c r="N1" s="5" t="s">
        <v>18</v>
      </c>
      <c r="O1" s="6" t="s">
        <v>17</v>
      </c>
      <c r="P1" s="6"/>
      <c r="Q1" s="5" t="s">
        <v>19</v>
      </c>
      <c r="T1" s="1" t="str" cm="1">
        <f t="array" ref="T1:T3">{"21 feb 2022";"bo.sinander@powerpage.se";".ıI PowerPage"}</f>
        <v>21 feb 2022</v>
      </c>
    </row>
    <row r="2" spans="1:21" ht="16.2" thickTop="1" x14ac:dyDescent="0.3">
      <c r="K2" s="16"/>
      <c r="N2" s="2" t="str">
        <f ca="1">MID(Q2,2,FIND("(",Q2)-2)</f>
        <v>vStack</v>
      </c>
      <c r="O2" s="11" cm="1">
        <f t="array" ref="O2:O10">_xlfn.LAMBDA(_xlpm.range1,_xlpm.range2,
_xlfn.LET(
_xlpm.maxRows,MAX(ROWS(_xlpm.range1),ROWS(_xlpm.range2)),
_xlpm.seq,_xlfn.SEQUENCE(_xlpm.maxRows*2,,0),
_xlpm.row,MOD(_xlpm.seq,_xlpm.maxRows)+1,
_xlpm.loop,INT(_xlpm.seq/_xlpm.maxRows)+1,
_xlpm.dimensions,CHOOSE(_xlpm.loop,
   INDEX(_xlpm.range1,_xlpm.row,_xlfn.SEQUENCE(1,COLUMNS(_xlpm.range1))),
   INDEX(_xlpm.range2,_xlpm.row,_xlfn.SEQUENCE(,COLUMNS(_xlpm.range2)))),
_xlpm.dims,_xlfn.UNIQUE(_xlpm.dimensions),
_xlpm.output,_xlfn._xlws.FILTER(_xlpm.dims,NOT(ISERROR(INDEX(_xlpm.dims,0,1)))),
_xlpm.output)
)(_xlfn.ANCHORARRAY(A4) A:A,_xlfn.ANCHORARRAY(E4) E:E)</f>
        <v>1</v>
      </c>
      <c r="P2" s="3" cm="1">
        <f t="array" ref="P2:P11">_xludf.vStack(_xlfn.ANCHORARRAY(A4) A:A,_xlfn.ANCHORARRAY(E4) E:E)</f>
        <v>1</v>
      </c>
      <c r="Q2" s="4" t="str">
        <f ca="1">_xlfn.FORMULATEXT(P2)</f>
        <v>=vStack(A4# A:A;E4# E:E)</v>
      </c>
      <c r="T2" s="1" t="str">
        <v>bo.sinander@powerpage.se</v>
      </c>
    </row>
    <row r="3" spans="1:21" ht="16.2" thickBot="1" x14ac:dyDescent="0.35">
      <c r="A3" s="17" t="s">
        <v>45</v>
      </c>
      <c r="B3" s="16"/>
      <c r="C3" s="16"/>
      <c r="D3" s="16"/>
      <c r="E3" s="17" t="s">
        <v>46</v>
      </c>
      <c r="F3" s="16"/>
      <c r="G3" s="18"/>
      <c r="H3" s="19"/>
      <c r="I3" s="16"/>
      <c r="J3" s="20" t="str" cm="1">
        <f t="array" aca="1" ref="J3" ca="1">_xlfn.TEXTJOIN(" | ",,INDEX(_xlfn.FILTERXML("&lt;tr&gt;&lt;td&gt;"&amp;SUBSTITUTE(_xlfn.FORMULATEXT(J4),";","&lt;/td&gt;&lt;td&gt;")&amp;"&lt;/td&gt;&lt;/tr&gt;","//td"),{2;4}))</f>
        <v>A4# | E4#</v>
      </c>
      <c r="K3" s="16"/>
      <c r="L3" s="16"/>
      <c r="M3" s="16"/>
      <c r="O3">
        <v>3</v>
      </c>
      <c r="P3">
        <v>3</v>
      </c>
      <c r="T3" s="1" t="str">
        <v>.ıI PowerPage</v>
      </c>
    </row>
    <row r="4" spans="1:21" ht="16.2" thickTop="1" x14ac:dyDescent="0.3">
      <c r="A4" s="21" cm="1">
        <f t="array" ref="A4:B10">_xlfn.SEQUENCE(7,2)</f>
        <v>1</v>
      </c>
      <c r="B4" s="16">
        <v>2</v>
      </c>
      <c r="C4" s="16"/>
      <c r="D4" s="16"/>
      <c r="E4" s="21" cm="1">
        <f t="array" ref="E4:G6">_xlfn.SEQUENCE(3,3,2)</f>
        <v>2</v>
      </c>
      <c r="F4" s="22">
        <v>3</v>
      </c>
      <c r="G4" s="18">
        <v>4</v>
      </c>
      <c r="H4" s="22"/>
      <c r="I4" s="16"/>
      <c r="J4" s="21" cm="1">
        <f t="array" ref="J4:L13">_xlfn.LET(
_xlpm.list1,_xlfn.ANCHORARRAY(A4),
_xlpm.list2,_xlfn.ANCHORARRAY(E4),
_xlpm.maxRows,MAX(ROWS(_xlpm.list1),ROWS(_xlpm.list2)),
_xlpm.seq,_xlfn.SEQUENCE(_xlpm.maxRows*2,,0),
_xlpm.row,MOD(_xlpm.seq,_xlpm.maxRows)+1,
_xlpm.loop,INT(_xlpm.seq/_xlpm.maxRows)+1,
_xlpm.dimensions,CHOOSE(_xlpm.loop,
   INDEX(_xlpm.list1,_xlpm.row,_xlfn.SEQUENCE(1,COLUMNS(_xlpm.list1))),
   INDEX(_xlpm.list2,_xlpm.row,_xlfn.SEQUENCE(,COLUMNS(_xlpm.list2)))),
_xlpm.dims,_xlfn.UNIQUE(_xlpm.dimensions),
_xlpm.output,_xlfn._xlws.FILTER(_xlpm.dims,NOT(ISERROR(INDEX(_xlpm.dims,0,1)))),
_xlpm.output
)</f>
        <v>1</v>
      </c>
      <c r="K4" s="16">
        <v>2</v>
      </c>
      <c r="L4" s="16" t="e">
        <v>#N/A</v>
      </c>
      <c r="M4" s="16"/>
      <c r="O4">
        <v>5</v>
      </c>
      <c r="P4">
        <v>5</v>
      </c>
    </row>
    <row r="5" spans="1:21" x14ac:dyDescent="0.3">
      <c r="A5">
        <v>3</v>
      </c>
      <c r="B5">
        <v>4</v>
      </c>
      <c r="E5">
        <v>5</v>
      </c>
      <c r="F5">
        <v>6</v>
      </c>
      <c r="G5">
        <v>7</v>
      </c>
      <c r="J5">
        <v>3</v>
      </c>
      <c r="K5">
        <v>4</v>
      </c>
      <c r="L5" t="e">
        <v>#N/A</v>
      </c>
      <c r="O5">
        <v>7</v>
      </c>
      <c r="P5">
        <v>7</v>
      </c>
    </row>
    <row r="6" spans="1:21" x14ac:dyDescent="0.3">
      <c r="A6">
        <v>5</v>
      </c>
      <c r="B6">
        <v>6</v>
      </c>
      <c r="E6">
        <v>8</v>
      </c>
      <c r="F6">
        <v>9</v>
      </c>
      <c r="G6">
        <v>10</v>
      </c>
      <c r="J6">
        <v>5</v>
      </c>
      <c r="K6">
        <v>6</v>
      </c>
      <c r="L6" t="e">
        <v>#N/A</v>
      </c>
      <c r="O6">
        <v>9</v>
      </c>
      <c r="P6">
        <v>9</v>
      </c>
    </row>
    <row r="7" spans="1:21" x14ac:dyDescent="0.3">
      <c r="A7">
        <v>7</v>
      </c>
      <c r="B7">
        <v>8</v>
      </c>
      <c r="J7">
        <v>7</v>
      </c>
      <c r="K7">
        <v>8</v>
      </c>
      <c r="L7" t="e">
        <v>#N/A</v>
      </c>
      <c r="O7">
        <v>11</v>
      </c>
      <c r="P7">
        <v>11</v>
      </c>
    </row>
    <row r="8" spans="1:21" x14ac:dyDescent="0.3">
      <c r="A8">
        <v>9</v>
      </c>
      <c r="B8">
        <v>10</v>
      </c>
      <c r="J8">
        <v>9</v>
      </c>
      <c r="K8">
        <v>10</v>
      </c>
      <c r="L8" t="e">
        <v>#N/A</v>
      </c>
      <c r="O8">
        <v>13</v>
      </c>
      <c r="P8">
        <v>13</v>
      </c>
    </row>
    <row r="9" spans="1:21" x14ac:dyDescent="0.3">
      <c r="A9">
        <v>11</v>
      </c>
      <c r="B9">
        <v>12</v>
      </c>
      <c r="J9">
        <v>11</v>
      </c>
      <c r="K9">
        <v>12</v>
      </c>
      <c r="L9" t="e">
        <v>#N/A</v>
      </c>
      <c r="O9">
        <v>2</v>
      </c>
      <c r="P9">
        <v>2</v>
      </c>
    </row>
    <row r="10" spans="1:21" x14ac:dyDescent="0.3">
      <c r="A10">
        <v>13</v>
      </c>
      <c r="B10">
        <v>14</v>
      </c>
      <c r="J10">
        <v>13</v>
      </c>
      <c r="K10">
        <v>14</v>
      </c>
      <c r="L10" t="e">
        <v>#N/A</v>
      </c>
      <c r="O10">
        <v>8</v>
      </c>
      <c r="P10">
        <v>5</v>
      </c>
    </row>
    <row r="11" spans="1:21" x14ac:dyDescent="0.3">
      <c r="J11">
        <v>2</v>
      </c>
      <c r="K11">
        <v>3</v>
      </c>
      <c r="L11">
        <v>4</v>
      </c>
      <c r="P11">
        <v>8</v>
      </c>
      <c r="T11" s="23" t="s">
        <v>47</v>
      </c>
      <c r="U11" s="1" t="s">
        <v>48</v>
      </c>
    </row>
    <row r="12" spans="1:21" x14ac:dyDescent="0.3">
      <c r="J12">
        <v>5</v>
      </c>
      <c r="K12">
        <v>6</v>
      </c>
      <c r="L12">
        <v>7</v>
      </c>
      <c r="T12" s="13">
        <v>44613</v>
      </c>
      <c r="U12" s="1" t="s">
        <v>49</v>
      </c>
    </row>
    <row r="13" spans="1:21" x14ac:dyDescent="0.3">
      <c r="J13">
        <v>8</v>
      </c>
      <c r="K13">
        <v>9</v>
      </c>
      <c r="L13">
        <v>10</v>
      </c>
      <c r="T13" s="13">
        <v>44713.85833333333</v>
      </c>
      <c r="U13" s="1" t="s">
        <v>118</v>
      </c>
    </row>
    <row r="14" spans="1:21" x14ac:dyDescent="0.3">
      <c r="T14" s="13">
        <v>44775</v>
      </c>
      <c r="U14" s="63" t="s">
        <v>148</v>
      </c>
    </row>
    <row r="22" spans="14:35" ht="20.399999999999999" thickBot="1" x14ac:dyDescent="0.45">
      <c r="AI22" s="77" t="s">
        <v>356</v>
      </c>
    </row>
    <row r="23" spans="14:35" ht="15" thickTop="1" x14ac:dyDescent="0.3"/>
    <row r="24" spans="14:35" x14ac:dyDescent="0.3">
      <c r="Z24" s="75" t="s">
        <v>166</v>
      </c>
      <c r="AI24" s="76" t="s">
        <v>167</v>
      </c>
    </row>
    <row r="26" spans="14:35" x14ac:dyDescent="0.3">
      <c r="R26" s="2" t="s">
        <v>123</v>
      </c>
      <c r="S26" s="57" t="s">
        <v>124</v>
      </c>
      <c r="Z26" s="2" t="s">
        <v>357</v>
      </c>
      <c r="AA26" s="57" t="s">
        <v>165</v>
      </c>
      <c r="AI26" s="76" t="s">
        <v>168</v>
      </c>
    </row>
    <row r="27" spans="14:35" x14ac:dyDescent="0.3">
      <c r="N27" s="2" t="s">
        <v>123</v>
      </c>
      <c r="O27" s="11" cm="1">
        <f t="array" ref="O27:O35">_xlfn.LAMBDA(_xlpm.range1,_xlpm.range2,_xlpm.range3,_xlpm.range4,_xlpm.range5,_xlpm.range6,_xlpm.range7,_xlpm.range8,
_xlfn.LET(
_xlpm.maxRows,MAX(ROWS(_xlpm.range1),ROWS(_xlpm.range2),ROWS(_xlpm.range3),ROWS(_xlpm.range4),ROWS(_xlpm.range5),ROWS(_xlpm.range6),ROWS(_xlpm.range7),ROWS(_xlpm.range8)),
_xlpm.seq,_xlfn.SEQUENCE(_xlpm.maxRows*8,,0),
_xlpm.row,MOD(_xlpm.seq,_xlpm.maxRows)+1,
_xlpm.loop,INT(_xlpm.seq/_xlpm.maxRows)+1,
_xlpm.dimensions,CHOOSE(_xlpm.loop,
   INDEX(_xlpm.range1,_xlpm.row,_xlfn.SEQUENCE(1,COLUMNS(_xlpm.range1))),
   INDEX(_xlpm.range2,_xlpm.row,_xlfn.SEQUENCE(,COLUMNS(_xlpm.range2))),
   INDEX(_xlpm.range3,_xlpm.row,_xlfn.SEQUENCE(,COLUMNS(_xlpm.range3))),
   INDEX(_xlpm.range4,_xlpm.row,_xlfn.SEQUENCE(,COLUMNS(_xlpm.range4))),
   INDEX(_xlpm.range5,_xlpm.row,_xlfn.SEQUENCE(,COLUMNS(_xlpm.range5))),
   INDEX(_xlpm.range6,_xlpm.row,_xlfn.SEQUENCE(,COLUMNS(_xlpm.range6))),
   INDEX(_xlpm.range7,_xlpm.row,_xlfn.SEQUENCE(,COLUMNS(_xlpm.range7))),
   INDEX(_xlpm.range8,_xlpm.row,_xlfn.SEQUENCE(,COLUMNS(_xlpm.range8)))),
_xlpm.dims,_xlfn.UNIQUE(_xlpm.dimensions),
_xlpm.output,_xlfn._xlws.FILTER(_xlpm.dims,NOT(ISERROR(INDEX(_xlpm.dims,0,1)))),
_xlpm.output)
)(_xlfn.ANCHORARRAY(A4) A:A,_xlfn.ANCHORARRAY(E4) E:E,_xlfn.ANCHORARRAY(E4) E:E,_xlfn.ANCHORARRAY(E4) E:E,_xlfn.ANCHORARRAY(E4) E:E,_xlfn.ANCHORARRAY(E4) E:E,_xlfn.ANCHORARRAY(E4) E:E,_xlfn.ANCHORARRAY(E4) E:E)</f>
        <v>1</v>
      </c>
      <c r="P27" s="3" cm="1">
        <f t="array" ref="P27:P36">_xludf.vStack(_xlfn.ANCHORARRAY(A4) A:A,_xlfn.ANCHORARRAY(E4) E:E)</f>
        <v>1</v>
      </c>
      <c r="R27" s="58" cm="1">
        <f t="array" ref="R27:T36">_xlfn.LAMBDA(_xlpm.array1,_xlpm.array2,_xlop.array3,_xlop.array4,_xlop.array5,_xlop.array6,_xlop.array7,_xlop.array8,
_xlfn.LET(
    _xlpm.pattern, MAX(   2,
                    3*NOT(_xlfn.ISOMITTED(_xlpm.array3)),
                    4*NOT(_xlfn.ISOMITTED(_xlpm.array4)),
                    5*NOT(_xlfn.ISOMITTED(_xlpm.array5)),
                    6*NOT(_xlfn.ISOMITTED(_xlpm.array6)),
                    7*NOT(_xlfn.ISOMITTED(_xlpm.array7)),
                    8*NOT(_xlfn.ISOMITTED(_xlpm.array8)) ),
    _xlpm.stack, _xlfn.LAMBDA(_xlpm.array_1,_xlpm.array_2,
            _xlfn.LET(
                _xlpm.rows1, ROWS( _xlpm.array_1 ), _xlpm.rows2, ROWS( _xlpm.array_2 ),
                _xlpm.columns1, COLUMNS( _xlpm.array_1 ), _xlpm.columns2, COLUMNS( _xlpm.array_2 ),
                _xlpm.rSeq, _xlfn.SEQUENCE( _xlpm.rows1 + _xlpm.rows2 ),
                _xlpm.cSeq, _xlfn.SEQUENCE(, MAX( _xlpm.columns1, _xlpm.columns2 ) ),
                IF( _xlfn.ISOMITTED(_xlpm.array_1),
                    _xlpm.array_2,
                    IF( _xlfn.ISOMITTED(_xlpm.array_2),
                        _xlpm.array_1,
                        IF( _xlpm.rSeq &lt;= _xlpm.rows1,
                            INDEX( IF( _xlpm.array_1 = "", "", _xlpm.array_1), _xlpm.rSeq, _xlpm.cSeq ),
                            INDEX( IF( _xlpm.array_2 = "", "", _xlpm.array_2), _xlpm.rSeq-_xlpm.rows1, _xlpm.cSeq ) ) ) ) )
            ),
    _xlfn.SWITCH( _xlpm.pattern,
            2, _xlpm.stack(_xlpm.array1,_xlpm.array2),
            3, _xlpm.stack(_xlpm.stack(_xlpm.array1,_xlpm.array2),_xlpm.array3),
            4, _xlpm.stack(_xlpm.stack(_xlpm.stack(_xlpm.array1,_xlpm.array2),_xlpm.array3),_xlpm.array4),
            5, _xlpm.stack(_xlpm.stack(_xlpm.stack(_xlpm.stack(_xlpm.array1,_xlpm.array2),_xlpm.array3),_xlpm.array4),_xlpm.array5),
            6, _xlpm.stack(_xlpm.stack(_xlpm.stack(_xlpm.stack(_xlpm.stack(_xlpm.array1,_xlpm.array2),_xlpm.array3),_xlpm.array4),_xlpm.array5),_xlpm.array6),
            7, _xlpm.stack(_xlpm.stack(_xlpm.stack(_xlpm.stack(_xlpm.stack(_xlpm.stack(_xlpm.array1,_xlpm.array2),_xlpm.array3),_xlpm.array4),_xlpm.array5),_xlpm.array6),_xlpm.array7),
            8, _xlpm.stack(_xlpm.stack(_xlpm.stack(_xlpm.stack(_xlpm.stack(_xlpm.stack(_xlpm.array1,_xlpm.array2),_xlpm.array3),_xlpm.array4),_xlpm.array5,_xlpm.array6),_xlpm.array7),_xlpm.array8), )
    )
)(_xlfn.ANCHORARRAY(A4),_xlfn.ANCHORARRAY(E4))</f>
        <v>1</v>
      </c>
      <c r="S27">
        <v>2</v>
      </c>
      <c r="T27" s="1" t="e">
        <v>#REF!</v>
      </c>
      <c r="Z27" s="11" cm="1">
        <f t="array" ref="Z27:AA30">_xlfn.LAMBDA(_xlpm.array1,_xlop.array2,_xlop.array3,_xlop.array4,_xlop.array5,_xlop.array6,_xlop.array7,_xlop.array8,_xlop.array9,_xlop.array10,
    _xlfn.LET(
        _xlpm.r, ROWS(_xlpm.array1),
        _xlpm.stack, _xlfn.LAMBDA(_xlpm.a_1,_xlpm.a_2, _xlfn.MAKEARRAY(
                _xlpm.r,
                COLUMNS(_xlpm.a_1) + COLUMNS(_xlpm.a_2),
                _xlfn.LAMBDA(_xlpm.i,_xlpm.j,
                    IF(
                        _xlpm.j &lt;= COLUMNS(_xlpm.a_1),
                        INDEX(_xlpm.a_1, _xlpm.i, _xlpm.j),
                        INDEX(_xlpm.a_2, _xlpm.i, _xlpm.j - COLUMNS(_xlpm.a_1))
                    )
                )
            )
        ),
        _xlpm.t_2, IF(_xlfn.ISOMITTED(_xlpm.array2), _xlpm.array1, _xlpm.stack(_xlpm.array1, _xlpm.array2)),
        _xlpm.t_3, IF(_xlfn.ISOMITTED(_xlpm.array3), _xlpm.t_2, _xlpm.stack(_xlpm.t_2, _xlpm.array3)),
        _xlpm.t_4, IF(_xlfn.ISOMITTED(_xlpm.array4), _xlpm.t_3, _xlpm.stack(_xlpm.t_3, _xlpm.array4)),
        _xlpm.t_5, IF(_xlfn.ISOMITTED(_xlpm.array5), _xlpm.t_4, _xlpm.stack(_xlpm.t_4, _xlpm.array5)),
        _xlpm.t_6, IF(_xlfn.ISOMITTED(_xlpm.array6), _xlpm.t_5, _xlpm.stack(_xlpm.t_5, _xlpm.array6)),
        _xlpm.t_7, IF(_xlfn.ISOMITTED(_xlpm.array7), _xlpm.t_6, _xlpm.stack(_xlpm.t_6, _xlpm.array7)),
        _xlpm.t_8, IF(_xlfn.ISOMITTED(_xlpm.array8), _xlpm.t_7, _xlpm.stack(_xlpm.t_7, _xlpm.array8)),
        _xlpm.t_9, IF(_xlfn.ISOMITTED(_xlpm.array9), _xlpm.t_8, _xlpm.stack(_xlpm.t_8, _xlpm.array9)),
        _xlpm.t_10, IF(_xlfn.ISOMITTED(_xlpm.array10), _xlpm.t_9, _xlpm.stack(_xlpm.t_9, _xlpm.array10)),
        _xlpm.t_10
    )
)(B4:B7,E4:E6)</f>
        <v>2</v>
      </c>
      <c r="AA27">
        <v>2</v>
      </c>
      <c r="AE27" s="3" cm="1">
        <f t="array" ref="AE27:AF30">_xludf.hstack(B4:B7,E4:E6)</f>
        <v>2</v>
      </c>
      <c r="AF27">
        <v>2</v>
      </c>
    </row>
    <row r="28" spans="14:35" x14ac:dyDescent="0.3">
      <c r="O28">
        <v>3</v>
      </c>
      <c r="P28">
        <v>3</v>
      </c>
      <c r="R28">
        <v>3</v>
      </c>
      <c r="S28">
        <v>4</v>
      </c>
      <c r="T28" s="1" t="e">
        <v>#REF!</v>
      </c>
      <c r="Z28">
        <v>4</v>
      </c>
      <c r="AA28">
        <v>5</v>
      </c>
      <c r="AE28">
        <v>4</v>
      </c>
      <c r="AF28">
        <v>5</v>
      </c>
      <c r="AI28" s="76" t="s">
        <v>169</v>
      </c>
    </row>
    <row r="29" spans="14:35" x14ac:dyDescent="0.3">
      <c r="O29">
        <v>5</v>
      </c>
      <c r="P29">
        <v>5</v>
      </c>
      <c r="R29">
        <v>5</v>
      </c>
      <c r="S29">
        <v>6</v>
      </c>
      <c r="T29" s="1" t="e">
        <v>#REF!</v>
      </c>
      <c r="Z29">
        <v>6</v>
      </c>
      <c r="AA29">
        <v>8</v>
      </c>
      <c r="AE29">
        <v>6</v>
      </c>
      <c r="AF29">
        <v>8</v>
      </c>
    </row>
    <row r="30" spans="14:35" x14ac:dyDescent="0.3">
      <c r="O30">
        <v>7</v>
      </c>
      <c r="P30">
        <v>7</v>
      </c>
      <c r="R30">
        <v>7</v>
      </c>
      <c r="S30">
        <v>8</v>
      </c>
      <c r="T30" s="1" t="e">
        <v>#REF!</v>
      </c>
      <c r="Z30">
        <v>8</v>
      </c>
      <c r="AA30" t="e">
        <v>#REF!</v>
      </c>
      <c r="AE30">
        <v>8</v>
      </c>
      <c r="AF30" t="e">
        <v>#REF!</v>
      </c>
      <c r="AI30" s="76"/>
    </row>
    <row r="31" spans="14:35" x14ac:dyDescent="0.3">
      <c r="O31">
        <v>9</v>
      </c>
      <c r="P31">
        <v>9</v>
      </c>
      <c r="R31">
        <v>9</v>
      </c>
      <c r="S31">
        <v>10</v>
      </c>
      <c r="T31" s="1" t="e">
        <v>#REF!</v>
      </c>
    </row>
    <row r="32" spans="14:35" x14ac:dyDescent="0.3">
      <c r="O32">
        <v>11</v>
      </c>
      <c r="P32">
        <v>11</v>
      </c>
      <c r="R32">
        <v>11</v>
      </c>
      <c r="S32">
        <v>12</v>
      </c>
      <c r="T32" s="1" t="e">
        <v>#REF!</v>
      </c>
      <c r="AI32" s="76" t="s">
        <v>170</v>
      </c>
    </row>
    <row r="33" spans="15:35" x14ac:dyDescent="0.3">
      <c r="O33">
        <v>13</v>
      </c>
      <c r="P33">
        <v>13</v>
      </c>
      <c r="R33">
        <v>13</v>
      </c>
      <c r="S33">
        <v>14</v>
      </c>
      <c r="T33" s="1" t="e">
        <v>#REF!</v>
      </c>
    </row>
    <row r="34" spans="15:35" x14ac:dyDescent="0.3">
      <c r="O34">
        <v>2</v>
      </c>
      <c r="P34">
        <v>2</v>
      </c>
      <c r="R34">
        <v>2</v>
      </c>
      <c r="S34">
        <v>3</v>
      </c>
      <c r="T34" s="1">
        <v>4</v>
      </c>
      <c r="AI34" s="76" t="s">
        <v>171</v>
      </c>
    </row>
    <row r="35" spans="15:35" x14ac:dyDescent="0.3">
      <c r="O35">
        <v>8</v>
      </c>
      <c r="P35">
        <v>5</v>
      </c>
      <c r="R35">
        <v>5</v>
      </c>
      <c r="S35">
        <v>6</v>
      </c>
      <c r="T35" s="1">
        <v>7</v>
      </c>
    </row>
    <row r="36" spans="15:35" x14ac:dyDescent="0.3">
      <c r="P36">
        <v>8</v>
      </c>
      <c r="R36">
        <v>8</v>
      </c>
      <c r="S36">
        <v>9</v>
      </c>
      <c r="T36" s="1">
        <v>10</v>
      </c>
      <c r="AI36" s="76" t="s">
        <v>172</v>
      </c>
    </row>
    <row r="38" spans="15:35" x14ac:dyDescent="0.3">
      <c r="AI38" s="76" t="s">
        <v>173</v>
      </c>
    </row>
    <row r="40" spans="15:35" x14ac:dyDescent="0.3">
      <c r="AI40" s="76" t="s">
        <v>174</v>
      </c>
    </row>
    <row r="42" spans="15:35" x14ac:dyDescent="0.3">
      <c r="AI42" s="76"/>
    </row>
    <row r="44" spans="15:35" x14ac:dyDescent="0.3">
      <c r="AI44" s="76" t="s">
        <v>175</v>
      </c>
    </row>
    <row r="46" spans="15:35" x14ac:dyDescent="0.3">
      <c r="AI46" s="76"/>
    </row>
    <row r="48" spans="15:35" x14ac:dyDescent="0.3">
      <c r="AI48" s="76" t="s">
        <v>176</v>
      </c>
    </row>
    <row r="50" spans="35:35" x14ac:dyDescent="0.3">
      <c r="AI50" s="76" t="s">
        <v>177</v>
      </c>
    </row>
    <row r="52" spans="35:35" x14ac:dyDescent="0.3">
      <c r="AI52" s="76" t="s">
        <v>178</v>
      </c>
    </row>
    <row r="54" spans="35:35" x14ac:dyDescent="0.3">
      <c r="AI54" s="76"/>
    </row>
    <row r="56" spans="35:35" x14ac:dyDescent="0.3">
      <c r="AI56" s="76" t="s">
        <v>179</v>
      </c>
    </row>
    <row r="58" spans="35:35" x14ac:dyDescent="0.3">
      <c r="AI58" s="76" t="s">
        <v>180</v>
      </c>
    </row>
    <row r="60" spans="35:35" x14ac:dyDescent="0.3">
      <c r="AI60" s="76" t="s">
        <v>181</v>
      </c>
    </row>
    <row r="62" spans="35:35" x14ac:dyDescent="0.3">
      <c r="AI62" s="76" t="s">
        <v>182</v>
      </c>
    </row>
    <row r="64" spans="35:35" x14ac:dyDescent="0.3">
      <c r="AI64" s="76" t="s">
        <v>183</v>
      </c>
    </row>
    <row r="66" spans="35:35" x14ac:dyDescent="0.3">
      <c r="AI66" s="76"/>
    </row>
    <row r="68" spans="35:35" x14ac:dyDescent="0.3">
      <c r="AI68" s="76" t="s">
        <v>184</v>
      </c>
    </row>
    <row r="70" spans="35:35" x14ac:dyDescent="0.3">
      <c r="AI70" s="76" t="s">
        <v>185</v>
      </c>
    </row>
    <row r="72" spans="35:35" x14ac:dyDescent="0.3">
      <c r="AI72" s="76" t="s">
        <v>186</v>
      </c>
    </row>
    <row r="74" spans="35:35" x14ac:dyDescent="0.3">
      <c r="AI74" s="76" t="s">
        <v>187</v>
      </c>
    </row>
    <row r="76" spans="35:35" x14ac:dyDescent="0.3">
      <c r="AI76" s="76" t="s">
        <v>188</v>
      </c>
    </row>
    <row r="78" spans="35:35" x14ac:dyDescent="0.3">
      <c r="AI78" s="76" t="s">
        <v>189</v>
      </c>
    </row>
    <row r="80" spans="35:35" x14ac:dyDescent="0.3">
      <c r="AI80" s="76"/>
    </row>
    <row r="82" spans="35:35" x14ac:dyDescent="0.3">
      <c r="AI82" s="76" t="s">
        <v>190</v>
      </c>
    </row>
    <row r="84" spans="35:35" x14ac:dyDescent="0.3">
      <c r="AI84" s="76"/>
    </row>
    <row r="86" spans="35:35" x14ac:dyDescent="0.3">
      <c r="AI86" s="76" t="s">
        <v>167</v>
      </c>
    </row>
    <row r="88" spans="35:35" x14ac:dyDescent="0.3">
      <c r="AI88" s="76" t="s">
        <v>191</v>
      </c>
    </row>
    <row r="90" spans="35:35" x14ac:dyDescent="0.3">
      <c r="AI90" s="76" t="s">
        <v>192</v>
      </c>
    </row>
    <row r="92" spans="35:35" x14ac:dyDescent="0.3">
      <c r="AI92" s="76" t="s">
        <v>193</v>
      </c>
    </row>
    <row r="94" spans="35:35" x14ac:dyDescent="0.3">
      <c r="AI94" s="76" t="s">
        <v>194</v>
      </c>
    </row>
    <row r="96" spans="35:35" x14ac:dyDescent="0.3">
      <c r="AI96" s="76" t="s">
        <v>190</v>
      </c>
    </row>
    <row r="98" spans="35:35" x14ac:dyDescent="0.3">
      <c r="AI98" s="76" t="s">
        <v>195</v>
      </c>
    </row>
    <row r="100" spans="35:35" x14ac:dyDescent="0.3">
      <c r="AI100" s="76" t="s">
        <v>196</v>
      </c>
    </row>
    <row r="102" spans="35:35" x14ac:dyDescent="0.3">
      <c r="AI102" s="76" t="s">
        <v>197</v>
      </c>
    </row>
    <row r="104" spans="35:35" x14ac:dyDescent="0.3">
      <c r="AI104" s="76" t="s">
        <v>198</v>
      </c>
    </row>
    <row r="106" spans="35:35" x14ac:dyDescent="0.3">
      <c r="AI106" s="76" t="s">
        <v>199</v>
      </c>
    </row>
    <row r="108" spans="35:35" x14ac:dyDescent="0.3">
      <c r="AI108" s="76" t="s">
        <v>200</v>
      </c>
    </row>
    <row r="110" spans="35:35" x14ac:dyDescent="0.3">
      <c r="AI110" s="76" t="s">
        <v>201</v>
      </c>
    </row>
    <row r="112" spans="35:35" x14ac:dyDescent="0.3">
      <c r="AI112" s="76" t="s">
        <v>202</v>
      </c>
    </row>
    <row r="114" spans="35:35" x14ac:dyDescent="0.3">
      <c r="AI114" s="76" t="s">
        <v>203</v>
      </c>
    </row>
    <row r="116" spans="35:35" x14ac:dyDescent="0.3">
      <c r="AI116" s="76" t="s">
        <v>204</v>
      </c>
    </row>
    <row r="118" spans="35:35" x14ac:dyDescent="0.3">
      <c r="AI118" s="76" t="s">
        <v>205</v>
      </c>
    </row>
    <row r="120" spans="35:35" x14ac:dyDescent="0.3">
      <c r="AI120" s="76" t="s">
        <v>206</v>
      </c>
    </row>
    <row r="122" spans="35:35" x14ac:dyDescent="0.3">
      <c r="AI122" s="76" t="s">
        <v>207</v>
      </c>
    </row>
    <row r="124" spans="35:35" x14ac:dyDescent="0.3">
      <c r="AI124" s="76" t="s">
        <v>208</v>
      </c>
    </row>
    <row r="126" spans="35:35" x14ac:dyDescent="0.3">
      <c r="AI126" s="76" t="s">
        <v>209</v>
      </c>
    </row>
    <row r="128" spans="35:35" x14ac:dyDescent="0.3">
      <c r="AI128" s="76" t="s">
        <v>210</v>
      </c>
    </row>
    <row r="130" spans="35:35" x14ac:dyDescent="0.3">
      <c r="AI130" s="76" t="s">
        <v>211</v>
      </c>
    </row>
    <row r="132" spans="35:35" x14ac:dyDescent="0.3">
      <c r="AI132" s="76" t="s">
        <v>212</v>
      </c>
    </row>
    <row r="134" spans="35:35" x14ac:dyDescent="0.3">
      <c r="AI134" s="76" t="s">
        <v>213</v>
      </c>
    </row>
    <row r="136" spans="35:35" x14ac:dyDescent="0.3">
      <c r="AI136" s="76" t="s">
        <v>214</v>
      </c>
    </row>
    <row r="138" spans="35:35" x14ac:dyDescent="0.3">
      <c r="AI138" s="76" t="s">
        <v>215</v>
      </c>
    </row>
    <row r="140" spans="35:35" x14ac:dyDescent="0.3">
      <c r="AI140" s="76" t="s">
        <v>216</v>
      </c>
    </row>
    <row r="142" spans="35:35" x14ac:dyDescent="0.3">
      <c r="AI142" s="76" t="s">
        <v>205</v>
      </c>
    </row>
    <row r="144" spans="35:35" x14ac:dyDescent="0.3">
      <c r="AI144" s="76" t="s">
        <v>217</v>
      </c>
    </row>
    <row r="146" spans="35:35" x14ac:dyDescent="0.3">
      <c r="AI146" s="76"/>
    </row>
    <row r="148" spans="35:35" x14ac:dyDescent="0.3">
      <c r="AI148" s="76" t="s">
        <v>167</v>
      </c>
    </row>
    <row r="150" spans="35:35" x14ac:dyDescent="0.3">
      <c r="AI150" s="76" t="s">
        <v>218</v>
      </c>
    </row>
    <row r="152" spans="35:35" x14ac:dyDescent="0.3">
      <c r="AI152" s="76" t="s">
        <v>219</v>
      </c>
    </row>
    <row r="154" spans="35:35" x14ac:dyDescent="0.3">
      <c r="AI154" s="76" t="s">
        <v>193</v>
      </c>
    </row>
    <row r="156" spans="35:35" x14ac:dyDescent="0.3">
      <c r="AI156" s="76" t="s">
        <v>194</v>
      </c>
    </row>
    <row r="158" spans="35:35" x14ac:dyDescent="0.3">
      <c r="AI158" s="76" t="s">
        <v>190</v>
      </c>
    </row>
    <row r="160" spans="35:35" x14ac:dyDescent="0.3">
      <c r="AI160" s="76" t="s">
        <v>220</v>
      </c>
    </row>
    <row r="162" spans="35:35" x14ac:dyDescent="0.3">
      <c r="AI162" s="76" t="s">
        <v>196</v>
      </c>
    </row>
    <row r="164" spans="35:35" x14ac:dyDescent="0.3">
      <c r="AI164" s="76" t="s">
        <v>221</v>
      </c>
    </row>
    <row r="166" spans="35:35" x14ac:dyDescent="0.3">
      <c r="AI166" s="76" t="s">
        <v>222</v>
      </c>
    </row>
    <row r="168" spans="35:35" x14ac:dyDescent="0.3">
      <c r="AI168" s="76" t="s">
        <v>223</v>
      </c>
    </row>
    <row r="170" spans="35:35" x14ac:dyDescent="0.3">
      <c r="AI170" s="76" t="s">
        <v>224</v>
      </c>
    </row>
    <row r="172" spans="35:35" x14ac:dyDescent="0.3">
      <c r="AI172" s="76" t="s">
        <v>225</v>
      </c>
    </row>
    <row r="174" spans="35:35" x14ac:dyDescent="0.3">
      <c r="AI174" s="76" t="s">
        <v>201</v>
      </c>
    </row>
    <row r="176" spans="35:35" x14ac:dyDescent="0.3">
      <c r="AI176" s="76" t="s">
        <v>226</v>
      </c>
    </row>
    <row r="178" spans="35:35" x14ac:dyDescent="0.3">
      <c r="AI178" s="76" t="s">
        <v>203</v>
      </c>
    </row>
    <row r="180" spans="35:35" x14ac:dyDescent="0.3">
      <c r="AI180" s="76" t="s">
        <v>227</v>
      </c>
    </row>
    <row r="182" spans="35:35" x14ac:dyDescent="0.3">
      <c r="AI182" s="76" t="s">
        <v>205</v>
      </c>
    </row>
    <row r="184" spans="35:35" x14ac:dyDescent="0.3">
      <c r="AI184" s="76" t="s">
        <v>205</v>
      </c>
    </row>
    <row r="186" spans="35:35" x14ac:dyDescent="0.3">
      <c r="AI186" s="76" t="s">
        <v>205</v>
      </c>
    </row>
    <row r="188" spans="35:35" x14ac:dyDescent="0.3">
      <c r="AI188" s="76" t="s">
        <v>228</v>
      </c>
    </row>
    <row r="190" spans="35:35" x14ac:dyDescent="0.3">
      <c r="AI190" s="76" t="s">
        <v>207</v>
      </c>
    </row>
    <row r="192" spans="35:35" x14ac:dyDescent="0.3">
      <c r="AI192" s="76" t="s">
        <v>208</v>
      </c>
    </row>
    <row r="194" spans="35:35" x14ac:dyDescent="0.3">
      <c r="AI194" s="76" t="s">
        <v>209</v>
      </c>
    </row>
    <row r="196" spans="35:35" x14ac:dyDescent="0.3">
      <c r="AI196" s="76" t="s">
        <v>210</v>
      </c>
    </row>
    <row r="198" spans="35:35" x14ac:dyDescent="0.3">
      <c r="AI198" s="76" t="s">
        <v>211</v>
      </c>
    </row>
    <row r="200" spans="35:35" x14ac:dyDescent="0.3">
      <c r="AI200" s="76" t="s">
        <v>212</v>
      </c>
    </row>
    <row r="202" spans="35:35" x14ac:dyDescent="0.3">
      <c r="AI202" s="76" t="s">
        <v>213</v>
      </c>
    </row>
    <row r="204" spans="35:35" x14ac:dyDescent="0.3">
      <c r="AI204" s="76" t="s">
        <v>214</v>
      </c>
    </row>
    <row r="206" spans="35:35" x14ac:dyDescent="0.3">
      <c r="AI206" s="76" t="s">
        <v>215</v>
      </c>
    </row>
    <row r="208" spans="35:35" x14ac:dyDescent="0.3">
      <c r="AI208" s="76" t="s">
        <v>216</v>
      </c>
    </row>
    <row r="210" spans="35:35" x14ac:dyDescent="0.3">
      <c r="AI210" s="76" t="s">
        <v>205</v>
      </c>
    </row>
    <row r="212" spans="35:35" x14ac:dyDescent="0.3">
      <c r="AI212" s="76" t="s">
        <v>217</v>
      </c>
    </row>
    <row r="214" spans="35:35" x14ac:dyDescent="0.3">
      <c r="AI214" s="76"/>
    </row>
    <row r="216" spans="35:35" x14ac:dyDescent="0.3">
      <c r="AI216" s="76" t="s">
        <v>167</v>
      </c>
    </row>
    <row r="218" spans="35:35" x14ac:dyDescent="0.3">
      <c r="AI218" s="76" t="s">
        <v>229</v>
      </c>
    </row>
    <row r="220" spans="35:35" x14ac:dyDescent="0.3">
      <c r="AI220" s="76" t="s">
        <v>230</v>
      </c>
    </row>
    <row r="222" spans="35:35" x14ac:dyDescent="0.3">
      <c r="AI222" s="76" t="s">
        <v>193</v>
      </c>
    </row>
    <row r="224" spans="35:35" x14ac:dyDescent="0.3">
      <c r="AI224" s="76" t="s">
        <v>194</v>
      </c>
    </row>
    <row r="226" spans="35:35" x14ac:dyDescent="0.3">
      <c r="AI226" s="76" t="s">
        <v>190</v>
      </c>
    </row>
    <row r="228" spans="35:35" x14ac:dyDescent="0.3">
      <c r="AI228" s="76" t="s">
        <v>231</v>
      </c>
    </row>
    <row r="230" spans="35:35" x14ac:dyDescent="0.3">
      <c r="AI230" s="76" t="s">
        <v>196</v>
      </c>
    </row>
    <row r="232" spans="35:35" x14ac:dyDescent="0.3">
      <c r="AI232" s="76" t="s">
        <v>232</v>
      </c>
    </row>
    <row r="234" spans="35:35" x14ac:dyDescent="0.3">
      <c r="AI234" s="76" t="s">
        <v>233</v>
      </c>
    </row>
    <row r="236" spans="35:35" x14ac:dyDescent="0.3">
      <c r="AI236" s="76" t="s">
        <v>234</v>
      </c>
    </row>
    <row r="238" spans="35:35" x14ac:dyDescent="0.3">
      <c r="AI238" s="76" t="s">
        <v>235</v>
      </c>
    </row>
    <row r="240" spans="35:35" x14ac:dyDescent="0.3">
      <c r="AI240" s="76" t="s">
        <v>228</v>
      </c>
    </row>
    <row r="242" spans="35:35" x14ac:dyDescent="0.3">
      <c r="AI242" s="76" t="s">
        <v>236</v>
      </c>
    </row>
    <row r="244" spans="35:35" x14ac:dyDescent="0.3">
      <c r="AI244" s="76" t="s">
        <v>237</v>
      </c>
    </row>
    <row r="246" spans="35:35" x14ac:dyDescent="0.3">
      <c r="AI246" s="76" t="s">
        <v>238</v>
      </c>
    </row>
    <row r="248" spans="35:35" x14ac:dyDescent="0.3">
      <c r="AI248" s="76">
        <v>1</v>
      </c>
    </row>
    <row r="250" spans="35:35" x14ac:dyDescent="0.3">
      <c r="AI250" s="76" t="s">
        <v>200</v>
      </c>
    </row>
    <row r="252" spans="35:35" x14ac:dyDescent="0.3">
      <c r="AI252" s="76" t="s">
        <v>196</v>
      </c>
    </row>
    <row r="254" spans="35:35" x14ac:dyDescent="0.3">
      <c r="AI254" s="76" t="s">
        <v>239</v>
      </c>
    </row>
    <row r="256" spans="35:35" x14ac:dyDescent="0.3">
      <c r="AI256" s="76" t="s">
        <v>240</v>
      </c>
    </row>
    <row r="258" spans="35:35" x14ac:dyDescent="0.3">
      <c r="AI258" s="76" t="s">
        <v>241</v>
      </c>
    </row>
    <row r="260" spans="35:35" x14ac:dyDescent="0.3">
      <c r="AI260" s="76" t="s">
        <v>242</v>
      </c>
    </row>
    <row r="262" spans="35:35" x14ac:dyDescent="0.3">
      <c r="AI262" s="76" t="s">
        <v>228</v>
      </c>
    </row>
    <row r="264" spans="35:35" x14ac:dyDescent="0.3">
      <c r="AI264" s="76" t="s">
        <v>243</v>
      </c>
    </row>
    <row r="266" spans="35:35" x14ac:dyDescent="0.3">
      <c r="AI266" s="76" t="s">
        <v>205</v>
      </c>
    </row>
    <row r="268" spans="35:35" x14ac:dyDescent="0.3">
      <c r="AI268" s="76" t="s">
        <v>205</v>
      </c>
    </row>
    <row r="270" spans="35:35" x14ac:dyDescent="0.3">
      <c r="AI270" s="76" t="s">
        <v>228</v>
      </c>
    </row>
    <row r="272" spans="35:35" x14ac:dyDescent="0.3">
      <c r="AI272" s="76" t="s">
        <v>244</v>
      </c>
    </row>
    <row r="274" spans="35:35" x14ac:dyDescent="0.3">
      <c r="AI274" s="76" t="s">
        <v>205</v>
      </c>
    </row>
    <row r="276" spans="35:35" x14ac:dyDescent="0.3">
      <c r="AI276" s="76" t="s">
        <v>217</v>
      </c>
    </row>
    <row r="278" spans="35:35" x14ac:dyDescent="0.3">
      <c r="AI278" s="76"/>
    </row>
    <row r="280" spans="35:35" x14ac:dyDescent="0.3">
      <c r="AI280" s="76" t="s">
        <v>167</v>
      </c>
    </row>
    <row r="282" spans="35:35" x14ac:dyDescent="0.3">
      <c r="AI282" s="76" t="s">
        <v>245</v>
      </c>
    </row>
    <row r="284" spans="35:35" x14ac:dyDescent="0.3">
      <c r="AI284" s="76" t="s">
        <v>246</v>
      </c>
    </row>
    <row r="286" spans="35:35" x14ac:dyDescent="0.3">
      <c r="AI286" s="76" t="s">
        <v>193</v>
      </c>
    </row>
    <row r="288" spans="35:35" x14ac:dyDescent="0.3">
      <c r="AI288" s="76" t="s">
        <v>194</v>
      </c>
    </row>
    <row r="290" spans="35:35" x14ac:dyDescent="0.3">
      <c r="AI290" s="76" t="s">
        <v>190</v>
      </c>
    </row>
    <row r="292" spans="35:35" x14ac:dyDescent="0.3">
      <c r="AI292" s="76" t="s">
        <v>247</v>
      </c>
    </row>
    <row r="294" spans="35:35" x14ac:dyDescent="0.3">
      <c r="AI294" s="76" t="s">
        <v>196</v>
      </c>
    </row>
    <row r="296" spans="35:35" x14ac:dyDescent="0.3">
      <c r="AI296" s="76" t="s">
        <v>232</v>
      </c>
    </row>
    <row r="298" spans="35:35" x14ac:dyDescent="0.3">
      <c r="AI298" s="76" t="s">
        <v>233</v>
      </c>
    </row>
    <row r="300" spans="35:35" x14ac:dyDescent="0.3">
      <c r="AI300" s="76" t="s">
        <v>234</v>
      </c>
    </row>
    <row r="302" spans="35:35" x14ac:dyDescent="0.3">
      <c r="AI302" s="76" t="s">
        <v>235</v>
      </c>
    </row>
    <row r="304" spans="35:35" x14ac:dyDescent="0.3">
      <c r="AI304" s="76" t="s">
        <v>228</v>
      </c>
    </row>
    <row r="306" spans="35:35" x14ac:dyDescent="0.3">
      <c r="AI306" s="76" t="s">
        <v>236</v>
      </c>
    </row>
    <row r="308" spans="35:35" x14ac:dyDescent="0.3">
      <c r="AI308" s="76" t="s">
        <v>237</v>
      </c>
    </row>
    <row r="310" spans="35:35" x14ac:dyDescent="0.3">
      <c r="AI310" s="76" t="s">
        <v>238</v>
      </c>
    </row>
    <row r="312" spans="35:35" x14ac:dyDescent="0.3">
      <c r="AI312" s="76">
        <v>1</v>
      </c>
    </row>
    <row r="314" spans="35:35" x14ac:dyDescent="0.3">
      <c r="AI314" s="76" t="s">
        <v>200</v>
      </c>
    </row>
    <row r="316" spans="35:35" x14ac:dyDescent="0.3">
      <c r="AI316" s="76" t="s">
        <v>196</v>
      </c>
    </row>
    <row r="318" spans="35:35" x14ac:dyDescent="0.3">
      <c r="AI318" s="76" t="s">
        <v>239</v>
      </c>
    </row>
    <row r="320" spans="35:35" x14ac:dyDescent="0.3">
      <c r="AI320" s="76" t="s">
        <v>240</v>
      </c>
    </row>
    <row r="322" spans="35:35" x14ac:dyDescent="0.3">
      <c r="AI322" s="76" t="s">
        <v>241</v>
      </c>
    </row>
    <row r="324" spans="35:35" x14ac:dyDescent="0.3">
      <c r="AI324" s="76" t="s">
        <v>242</v>
      </c>
    </row>
    <row r="326" spans="35:35" x14ac:dyDescent="0.3">
      <c r="AI326" s="76" t="s">
        <v>228</v>
      </c>
    </row>
    <row r="328" spans="35:35" x14ac:dyDescent="0.3">
      <c r="AI328" s="76" t="s">
        <v>248</v>
      </c>
    </row>
    <row r="330" spans="35:35" x14ac:dyDescent="0.3">
      <c r="AI330" s="76" t="s">
        <v>205</v>
      </c>
    </row>
    <row r="332" spans="35:35" x14ac:dyDescent="0.3">
      <c r="AI332" s="76" t="s">
        <v>205</v>
      </c>
    </row>
    <row r="334" spans="35:35" x14ac:dyDescent="0.3">
      <c r="AI334" s="76" t="s">
        <v>228</v>
      </c>
    </row>
    <row r="336" spans="35:35" x14ac:dyDescent="0.3">
      <c r="AI336" s="76" t="s">
        <v>249</v>
      </c>
    </row>
    <row r="338" spans="35:35" x14ac:dyDescent="0.3">
      <c r="AI338" s="76" t="s">
        <v>205</v>
      </c>
    </row>
    <row r="340" spans="35:35" x14ac:dyDescent="0.3">
      <c r="AI340" s="76" t="s">
        <v>217</v>
      </c>
    </row>
    <row r="342" spans="35:35" x14ac:dyDescent="0.3">
      <c r="AI342" s="76"/>
    </row>
    <row r="344" spans="35:35" x14ac:dyDescent="0.3">
      <c r="AI344" s="76" t="s">
        <v>167</v>
      </c>
    </row>
    <row r="346" spans="35:35" x14ac:dyDescent="0.3">
      <c r="AI346" s="76" t="s">
        <v>250</v>
      </c>
    </row>
    <row r="348" spans="35:35" x14ac:dyDescent="0.3">
      <c r="AI348" s="76" t="s">
        <v>251</v>
      </c>
    </row>
    <row r="350" spans="35:35" x14ac:dyDescent="0.3">
      <c r="AI350" s="76" t="s">
        <v>252</v>
      </c>
    </row>
    <row r="352" spans="35:35" x14ac:dyDescent="0.3">
      <c r="AI352" s="76" t="s">
        <v>193</v>
      </c>
    </row>
    <row r="354" spans="35:35" x14ac:dyDescent="0.3">
      <c r="AI354" s="76" t="s">
        <v>194</v>
      </c>
    </row>
    <row r="356" spans="35:35" x14ac:dyDescent="0.3">
      <c r="AI356" s="76" t="s">
        <v>190</v>
      </c>
    </row>
    <row r="358" spans="35:35" x14ac:dyDescent="0.3">
      <c r="AI358" s="76" t="s">
        <v>253</v>
      </c>
    </row>
    <row r="360" spans="35:35" x14ac:dyDescent="0.3">
      <c r="AI360" s="76" t="s">
        <v>196</v>
      </c>
    </row>
    <row r="362" spans="35:35" x14ac:dyDescent="0.3">
      <c r="AI362" s="76" t="s">
        <v>254</v>
      </c>
    </row>
    <row r="364" spans="35:35" x14ac:dyDescent="0.3">
      <c r="AI364" s="76" t="s">
        <v>255</v>
      </c>
    </row>
    <row r="366" spans="35:35" x14ac:dyDescent="0.3">
      <c r="AI366" s="76" t="s">
        <v>256</v>
      </c>
    </row>
    <row r="368" spans="35:35" x14ac:dyDescent="0.3">
      <c r="AI368" s="76" t="s">
        <v>257</v>
      </c>
    </row>
    <row r="370" spans="35:35" x14ac:dyDescent="0.3">
      <c r="AI370" s="76" t="s">
        <v>258</v>
      </c>
    </row>
    <row r="372" spans="35:35" x14ac:dyDescent="0.3">
      <c r="AI372" s="76" t="s">
        <v>259</v>
      </c>
    </row>
    <row r="374" spans="35:35" x14ac:dyDescent="0.3">
      <c r="AI374" s="76" t="s">
        <v>260</v>
      </c>
    </row>
    <row r="376" spans="35:35" x14ac:dyDescent="0.3">
      <c r="AI376" s="76" t="s">
        <v>261</v>
      </c>
    </row>
    <row r="378" spans="35:35" x14ac:dyDescent="0.3">
      <c r="AI378" s="76" t="s">
        <v>262</v>
      </c>
    </row>
    <row r="380" spans="35:35" x14ac:dyDescent="0.3">
      <c r="AI380" s="76" t="s">
        <v>263</v>
      </c>
    </row>
    <row r="382" spans="35:35" x14ac:dyDescent="0.3">
      <c r="AI382" s="76" t="s">
        <v>264</v>
      </c>
    </row>
    <row r="384" spans="35:35" x14ac:dyDescent="0.3">
      <c r="AI384" s="76" t="s">
        <v>265</v>
      </c>
    </row>
    <row r="386" spans="35:35" x14ac:dyDescent="0.3">
      <c r="AI386" s="76" t="s">
        <v>266</v>
      </c>
    </row>
    <row r="388" spans="35:35" x14ac:dyDescent="0.3">
      <c r="AI388" s="76" t="s">
        <v>267</v>
      </c>
    </row>
    <row r="390" spans="35:35" x14ac:dyDescent="0.3">
      <c r="AI390" s="76" t="s">
        <v>268</v>
      </c>
    </row>
    <row r="392" spans="35:35" x14ac:dyDescent="0.3">
      <c r="AI392" s="76" t="s">
        <v>269</v>
      </c>
    </row>
    <row r="394" spans="35:35" x14ac:dyDescent="0.3">
      <c r="AI394" s="76" t="s">
        <v>205</v>
      </c>
    </row>
    <row r="396" spans="35:35" x14ac:dyDescent="0.3">
      <c r="AI396" s="76" t="s">
        <v>228</v>
      </c>
    </row>
    <row r="398" spans="35:35" x14ac:dyDescent="0.3">
      <c r="AI398" s="76" t="s">
        <v>270</v>
      </c>
    </row>
    <row r="400" spans="35:35" x14ac:dyDescent="0.3">
      <c r="AI400" s="76" t="s">
        <v>271</v>
      </c>
    </row>
    <row r="402" spans="35:35" x14ac:dyDescent="0.3">
      <c r="AI402" s="76" t="s">
        <v>272</v>
      </c>
    </row>
    <row r="404" spans="35:35" x14ac:dyDescent="0.3">
      <c r="AI404" s="76" t="s">
        <v>228</v>
      </c>
    </row>
    <row r="406" spans="35:35" x14ac:dyDescent="0.3">
      <c r="AI406" s="76" t="s">
        <v>273</v>
      </c>
    </row>
    <row r="408" spans="35:35" x14ac:dyDescent="0.3">
      <c r="AI408" s="76" t="s">
        <v>205</v>
      </c>
    </row>
    <row r="410" spans="35:35" x14ac:dyDescent="0.3">
      <c r="AI410" s="76" t="s">
        <v>217</v>
      </c>
    </row>
    <row r="412" spans="35:35" x14ac:dyDescent="0.3">
      <c r="AI412" s="76" t="s">
        <v>167</v>
      </c>
    </row>
    <row r="414" spans="35:35" x14ac:dyDescent="0.3">
      <c r="AI414" s="76" t="s">
        <v>274</v>
      </c>
    </row>
    <row r="416" spans="35:35" x14ac:dyDescent="0.3">
      <c r="AI416" s="76" t="s">
        <v>275</v>
      </c>
    </row>
    <row r="418" spans="35:35" x14ac:dyDescent="0.3">
      <c r="AI418" s="76" t="s">
        <v>276</v>
      </c>
    </row>
    <row r="420" spans="35:35" x14ac:dyDescent="0.3">
      <c r="AI420" s="76" t="s">
        <v>193</v>
      </c>
    </row>
    <row r="422" spans="35:35" x14ac:dyDescent="0.3">
      <c r="AI422" s="76" t="s">
        <v>194</v>
      </c>
    </row>
    <row r="424" spans="35:35" x14ac:dyDescent="0.3">
      <c r="AI424" s="76" t="s">
        <v>190</v>
      </c>
    </row>
    <row r="426" spans="35:35" x14ac:dyDescent="0.3">
      <c r="AI426" s="76" t="s">
        <v>277</v>
      </c>
    </row>
    <row r="428" spans="35:35" x14ac:dyDescent="0.3">
      <c r="AI428" s="76" t="s">
        <v>196</v>
      </c>
    </row>
    <row r="430" spans="35:35" x14ac:dyDescent="0.3">
      <c r="AI430" s="76" t="s">
        <v>278</v>
      </c>
    </row>
    <row r="432" spans="35:35" x14ac:dyDescent="0.3">
      <c r="AI432" s="76" t="s">
        <v>279</v>
      </c>
    </row>
    <row r="434" spans="35:35" x14ac:dyDescent="0.3">
      <c r="AI434" s="76" t="s">
        <v>280</v>
      </c>
    </row>
    <row r="436" spans="35:35" x14ac:dyDescent="0.3">
      <c r="AI436" s="76" t="s">
        <v>281</v>
      </c>
    </row>
    <row r="438" spans="35:35" x14ac:dyDescent="0.3">
      <c r="AI438" s="76" t="s">
        <v>282</v>
      </c>
    </row>
    <row r="440" spans="35:35" x14ac:dyDescent="0.3">
      <c r="AI440" s="76" t="s">
        <v>283</v>
      </c>
    </row>
    <row r="442" spans="35:35" x14ac:dyDescent="0.3">
      <c r="AI442" s="76" t="s">
        <v>284</v>
      </c>
    </row>
    <row r="444" spans="35:35" x14ac:dyDescent="0.3">
      <c r="AI444" s="76" t="s">
        <v>285</v>
      </c>
    </row>
    <row r="446" spans="35:35" x14ac:dyDescent="0.3">
      <c r="AI446" s="76" t="s">
        <v>286</v>
      </c>
    </row>
    <row r="448" spans="35:35" x14ac:dyDescent="0.3">
      <c r="AI448" s="76" t="s">
        <v>287</v>
      </c>
    </row>
    <row r="450" spans="35:35" x14ac:dyDescent="0.3">
      <c r="AI450" s="76" t="s">
        <v>288</v>
      </c>
    </row>
    <row r="452" spans="35:35" x14ac:dyDescent="0.3">
      <c r="AI452" s="76" t="s">
        <v>289</v>
      </c>
    </row>
    <row r="454" spans="35:35" x14ac:dyDescent="0.3">
      <c r="AI454" s="76" t="s">
        <v>290</v>
      </c>
    </row>
    <row r="456" spans="35:35" x14ac:dyDescent="0.3">
      <c r="AI456" s="76" t="s">
        <v>228</v>
      </c>
    </row>
    <row r="458" spans="35:35" x14ac:dyDescent="0.3">
      <c r="AI458" s="76" t="s">
        <v>291</v>
      </c>
    </row>
    <row r="460" spans="35:35" x14ac:dyDescent="0.3">
      <c r="AI460" s="76" t="s">
        <v>265</v>
      </c>
    </row>
    <row r="462" spans="35:35" x14ac:dyDescent="0.3">
      <c r="AI462" s="76" t="s">
        <v>292</v>
      </c>
    </row>
    <row r="464" spans="35:35" x14ac:dyDescent="0.3">
      <c r="AI464" s="76" t="s">
        <v>293</v>
      </c>
    </row>
    <row r="466" spans="35:35" x14ac:dyDescent="0.3">
      <c r="AI466" s="76" t="s">
        <v>268</v>
      </c>
    </row>
    <row r="468" spans="35:35" x14ac:dyDescent="0.3">
      <c r="AI468" s="76" t="s">
        <v>294</v>
      </c>
    </row>
    <row r="470" spans="35:35" x14ac:dyDescent="0.3">
      <c r="AI470" s="76" t="s">
        <v>205</v>
      </c>
    </row>
    <row r="472" spans="35:35" x14ac:dyDescent="0.3">
      <c r="AI472" s="76" t="s">
        <v>228</v>
      </c>
    </row>
    <row r="474" spans="35:35" x14ac:dyDescent="0.3">
      <c r="AI474" s="76" t="s">
        <v>295</v>
      </c>
    </row>
    <row r="476" spans="35:35" x14ac:dyDescent="0.3">
      <c r="AI476" s="76" t="s">
        <v>296</v>
      </c>
    </row>
    <row r="478" spans="35:35" x14ac:dyDescent="0.3">
      <c r="AI478" s="76" t="s">
        <v>297</v>
      </c>
    </row>
    <row r="480" spans="35:35" x14ac:dyDescent="0.3">
      <c r="AI480" s="76" t="s">
        <v>228</v>
      </c>
    </row>
    <row r="482" spans="35:35" x14ac:dyDescent="0.3">
      <c r="AI482" s="76" t="s">
        <v>273</v>
      </c>
    </row>
    <row r="484" spans="35:35" x14ac:dyDescent="0.3">
      <c r="AI484" s="76" t="s">
        <v>205</v>
      </c>
    </row>
    <row r="486" spans="35:35" x14ac:dyDescent="0.3">
      <c r="AI486" s="76" t="s">
        <v>217</v>
      </c>
    </row>
    <row r="488" spans="35:35" x14ac:dyDescent="0.3">
      <c r="AI488" s="76"/>
    </row>
    <row r="490" spans="35:35" x14ac:dyDescent="0.3">
      <c r="AI490" s="76" t="s">
        <v>167</v>
      </c>
    </row>
    <row r="492" spans="35:35" x14ac:dyDescent="0.3">
      <c r="AI492" s="76" t="s">
        <v>298</v>
      </c>
    </row>
    <row r="494" spans="35:35" x14ac:dyDescent="0.3">
      <c r="AI494" s="76" t="s">
        <v>299</v>
      </c>
    </row>
    <row r="496" spans="35:35" x14ac:dyDescent="0.3">
      <c r="AI496" s="76" t="s">
        <v>300</v>
      </c>
    </row>
    <row r="498" spans="35:35" x14ac:dyDescent="0.3">
      <c r="AI498" s="76" t="s">
        <v>193</v>
      </c>
    </row>
    <row r="500" spans="35:35" x14ac:dyDescent="0.3">
      <c r="AI500" s="76" t="s">
        <v>194</v>
      </c>
    </row>
    <row r="502" spans="35:35" x14ac:dyDescent="0.3">
      <c r="AI502" s="76" t="s">
        <v>190</v>
      </c>
    </row>
    <row r="504" spans="35:35" x14ac:dyDescent="0.3">
      <c r="AI504" s="76" t="s">
        <v>301</v>
      </c>
    </row>
    <row r="506" spans="35:35" x14ac:dyDescent="0.3">
      <c r="AI506" s="76" t="s">
        <v>196</v>
      </c>
    </row>
    <row r="508" spans="35:35" x14ac:dyDescent="0.3">
      <c r="AI508" s="76" t="s">
        <v>302</v>
      </c>
    </row>
    <row r="510" spans="35:35" x14ac:dyDescent="0.3">
      <c r="AI510" s="76" t="s">
        <v>303</v>
      </c>
    </row>
    <row r="512" spans="35:35" x14ac:dyDescent="0.3">
      <c r="AI512" s="76" t="s">
        <v>304</v>
      </c>
    </row>
    <row r="514" spans="35:35" x14ac:dyDescent="0.3">
      <c r="AI514" s="76" t="s">
        <v>267</v>
      </c>
    </row>
    <row r="516" spans="35:35" x14ac:dyDescent="0.3">
      <c r="AI516" s="76" t="s">
        <v>305</v>
      </c>
    </row>
    <row r="518" spans="35:35" x14ac:dyDescent="0.3">
      <c r="AI518" s="76" t="s">
        <v>228</v>
      </c>
    </row>
    <row r="520" spans="35:35" x14ac:dyDescent="0.3">
      <c r="AI520" s="76" t="s">
        <v>306</v>
      </c>
    </row>
    <row r="522" spans="35:35" x14ac:dyDescent="0.3">
      <c r="AI522" s="76" t="s">
        <v>307</v>
      </c>
    </row>
    <row r="524" spans="35:35" x14ac:dyDescent="0.3">
      <c r="AI524" s="76">
        <v>1</v>
      </c>
    </row>
    <row r="526" spans="35:35" x14ac:dyDescent="0.3">
      <c r="AI526" s="76" t="s">
        <v>308</v>
      </c>
    </row>
    <row r="528" spans="35:35" x14ac:dyDescent="0.3">
      <c r="AI528" s="76" t="s">
        <v>228</v>
      </c>
    </row>
    <row r="530" spans="35:35" x14ac:dyDescent="0.3">
      <c r="AI530" s="76" t="s">
        <v>309</v>
      </c>
    </row>
    <row r="532" spans="35:35" x14ac:dyDescent="0.3">
      <c r="AI532" s="76" t="s">
        <v>304</v>
      </c>
    </row>
    <row r="534" spans="35:35" x14ac:dyDescent="0.3">
      <c r="AI534" s="76">
        <v>1</v>
      </c>
    </row>
    <row r="536" spans="35:35" x14ac:dyDescent="0.3">
      <c r="AI536" s="76" t="s">
        <v>310</v>
      </c>
    </row>
    <row r="538" spans="35:35" x14ac:dyDescent="0.3">
      <c r="AI538" s="76" t="s">
        <v>228</v>
      </c>
    </row>
    <row r="540" spans="35:35" x14ac:dyDescent="0.3">
      <c r="AI540" s="76" t="s">
        <v>311</v>
      </c>
    </row>
    <row r="542" spans="35:35" x14ac:dyDescent="0.3">
      <c r="AI542" s="76" t="s">
        <v>312</v>
      </c>
    </row>
    <row r="544" spans="35:35" x14ac:dyDescent="0.3">
      <c r="AI544" s="76" t="s">
        <v>313</v>
      </c>
    </row>
    <row r="546" spans="35:35" x14ac:dyDescent="0.3">
      <c r="AI546" s="76" t="s">
        <v>314</v>
      </c>
    </row>
    <row r="548" spans="35:35" x14ac:dyDescent="0.3">
      <c r="AI548" s="76" t="s">
        <v>228</v>
      </c>
    </row>
    <row r="550" spans="35:35" x14ac:dyDescent="0.3">
      <c r="AI550" s="76" t="s">
        <v>273</v>
      </c>
    </row>
    <row r="552" spans="35:35" x14ac:dyDescent="0.3">
      <c r="AI552" s="76" t="s">
        <v>205</v>
      </c>
    </row>
    <row r="554" spans="35:35" x14ac:dyDescent="0.3">
      <c r="AI554" s="76" t="s">
        <v>217</v>
      </c>
    </row>
    <row r="556" spans="35:35" x14ac:dyDescent="0.3">
      <c r="AI556" s="76"/>
    </row>
    <row r="558" spans="35:35" x14ac:dyDescent="0.3">
      <c r="AI558" s="76" t="s">
        <v>167</v>
      </c>
    </row>
    <row r="560" spans="35:35" x14ac:dyDescent="0.3">
      <c r="AI560" s="76" t="s">
        <v>315</v>
      </c>
    </row>
    <row r="562" spans="35:35" x14ac:dyDescent="0.3">
      <c r="AI562" s="76" t="s">
        <v>316</v>
      </c>
    </row>
    <row r="564" spans="35:35" x14ac:dyDescent="0.3">
      <c r="AI564" s="76" t="s">
        <v>317</v>
      </c>
    </row>
    <row r="566" spans="35:35" x14ac:dyDescent="0.3">
      <c r="AI566" s="76" t="s">
        <v>193</v>
      </c>
    </row>
    <row r="568" spans="35:35" x14ac:dyDescent="0.3">
      <c r="AI568" s="76" t="s">
        <v>194</v>
      </c>
    </row>
    <row r="570" spans="35:35" x14ac:dyDescent="0.3">
      <c r="AI570" s="76" t="s">
        <v>190</v>
      </c>
    </row>
    <row r="572" spans="35:35" x14ac:dyDescent="0.3">
      <c r="AI572" s="76" t="s">
        <v>318</v>
      </c>
    </row>
    <row r="574" spans="35:35" x14ac:dyDescent="0.3">
      <c r="AI574" s="76" t="s">
        <v>196</v>
      </c>
    </row>
    <row r="576" spans="35:35" x14ac:dyDescent="0.3">
      <c r="AI576" s="76" t="s">
        <v>319</v>
      </c>
    </row>
    <row r="578" spans="35:35" x14ac:dyDescent="0.3">
      <c r="AI578" s="76" t="s">
        <v>303</v>
      </c>
    </row>
    <row r="580" spans="35:35" x14ac:dyDescent="0.3">
      <c r="AI580" s="76" t="s">
        <v>304</v>
      </c>
    </row>
    <row r="582" spans="35:35" x14ac:dyDescent="0.3">
      <c r="AI582" s="76" t="s">
        <v>267</v>
      </c>
    </row>
    <row r="584" spans="35:35" x14ac:dyDescent="0.3">
      <c r="AI584" s="76" t="s">
        <v>320</v>
      </c>
    </row>
    <row r="586" spans="35:35" x14ac:dyDescent="0.3">
      <c r="AI586" s="76" t="s">
        <v>228</v>
      </c>
    </row>
    <row r="588" spans="35:35" x14ac:dyDescent="0.3">
      <c r="AI588" s="76" t="s">
        <v>321</v>
      </c>
    </row>
    <row r="590" spans="35:35" x14ac:dyDescent="0.3">
      <c r="AI590" s="76" t="s">
        <v>309</v>
      </c>
    </row>
    <row r="592" spans="35:35" x14ac:dyDescent="0.3">
      <c r="AI592" s="76" t="s">
        <v>304</v>
      </c>
    </row>
    <row r="594" spans="35:35" x14ac:dyDescent="0.3">
      <c r="AI594" s="76">
        <v>1</v>
      </c>
    </row>
    <row r="596" spans="35:35" x14ac:dyDescent="0.3">
      <c r="AI596" s="76" t="s">
        <v>322</v>
      </c>
    </row>
    <row r="598" spans="35:35" x14ac:dyDescent="0.3">
      <c r="AI598" s="76" t="s">
        <v>228</v>
      </c>
    </row>
    <row r="600" spans="35:35" x14ac:dyDescent="0.3">
      <c r="AI600" s="76" t="s">
        <v>311</v>
      </c>
    </row>
    <row r="602" spans="35:35" x14ac:dyDescent="0.3">
      <c r="AI602" s="76" t="s">
        <v>312</v>
      </c>
    </row>
    <row r="604" spans="35:35" x14ac:dyDescent="0.3">
      <c r="AI604" s="76" t="s">
        <v>313</v>
      </c>
    </row>
    <row r="606" spans="35:35" x14ac:dyDescent="0.3">
      <c r="AI606" s="76" t="s">
        <v>200</v>
      </c>
    </row>
    <row r="608" spans="35:35" x14ac:dyDescent="0.3">
      <c r="AI608" s="76" t="s">
        <v>323</v>
      </c>
    </row>
    <row r="610" spans="35:35" x14ac:dyDescent="0.3">
      <c r="AI610" s="76" t="s">
        <v>205</v>
      </c>
    </row>
    <row r="612" spans="35:35" x14ac:dyDescent="0.3">
      <c r="AI612" s="76" t="s">
        <v>228</v>
      </c>
    </row>
    <row r="614" spans="35:35" x14ac:dyDescent="0.3">
      <c r="AI614" s="76" t="s">
        <v>273</v>
      </c>
    </row>
    <row r="616" spans="35:35" x14ac:dyDescent="0.3">
      <c r="AI616" s="76" t="s">
        <v>205</v>
      </c>
    </row>
    <row r="618" spans="35:35" x14ac:dyDescent="0.3">
      <c r="AI618" s="76" t="s">
        <v>217</v>
      </c>
    </row>
    <row r="620" spans="35:35" x14ac:dyDescent="0.3">
      <c r="AI620" s="76"/>
    </row>
    <row r="622" spans="35:35" x14ac:dyDescent="0.3">
      <c r="AI622" s="76" t="s">
        <v>167</v>
      </c>
    </row>
    <row r="624" spans="35:35" x14ac:dyDescent="0.3">
      <c r="AI624" s="76" t="s">
        <v>250</v>
      </c>
    </row>
    <row r="626" spans="35:35" x14ac:dyDescent="0.3">
      <c r="AI626" s="76" t="s">
        <v>251</v>
      </c>
    </row>
    <row r="628" spans="35:35" x14ac:dyDescent="0.3">
      <c r="AI628" s="76" t="s">
        <v>252</v>
      </c>
    </row>
    <row r="630" spans="35:35" x14ac:dyDescent="0.3">
      <c r="AI630" s="76" t="s">
        <v>193</v>
      </c>
    </row>
    <row r="632" spans="35:35" x14ac:dyDescent="0.3">
      <c r="AI632" s="76" t="s">
        <v>194</v>
      </c>
    </row>
    <row r="634" spans="35:35" x14ac:dyDescent="0.3">
      <c r="AI634" s="76" t="s">
        <v>190</v>
      </c>
    </row>
    <row r="636" spans="35:35" x14ac:dyDescent="0.3">
      <c r="AI636" s="76" t="s">
        <v>324</v>
      </c>
    </row>
    <row r="638" spans="35:35" x14ac:dyDescent="0.3">
      <c r="AI638" s="76" t="s">
        <v>196</v>
      </c>
    </row>
    <row r="640" spans="35:35" x14ac:dyDescent="0.3">
      <c r="AI640" s="76" t="s">
        <v>278</v>
      </c>
    </row>
    <row r="642" spans="35:35" x14ac:dyDescent="0.3">
      <c r="AI642" s="76" t="s">
        <v>325</v>
      </c>
    </row>
    <row r="644" spans="35:35" x14ac:dyDescent="0.3">
      <c r="AI644" s="76" t="s">
        <v>326</v>
      </c>
    </row>
    <row r="646" spans="35:35" x14ac:dyDescent="0.3">
      <c r="AI646" s="76" t="s">
        <v>327</v>
      </c>
    </row>
    <row r="648" spans="35:35" x14ac:dyDescent="0.3">
      <c r="AI648" s="76" t="s">
        <v>328</v>
      </c>
    </row>
    <row r="650" spans="35:35" x14ac:dyDescent="0.3">
      <c r="AI650" s="76" t="s">
        <v>329</v>
      </c>
    </row>
    <row r="652" spans="35:35" x14ac:dyDescent="0.3">
      <c r="AI652" s="76" t="s">
        <v>330</v>
      </c>
    </row>
    <row r="654" spans="35:35" x14ac:dyDescent="0.3">
      <c r="AI654" s="76" t="s">
        <v>331</v>
      </c>
    </row>
    <row r="656" spans="35:35" x14ac:dyDescent="0.3">
      <c r="AI656" s="76" t="s">
        <v>332</v>
      </c>
    </row>
    <row r="658" spans="35:35" x14ac:dyDescent="0.3">
      <c r="AI658" s="76" t="s">
        <v>287</v>
      </c>
    </row>
    <row r="660" spans="35:35" x14ac:dyDescent="0.3">
      <c r="AI660" s="76" t="s">
        <v>288</v>
      </c>
    </row>
    <row r="662" spans="35:35" x14ac:dyDescent="0.3">
      <c r="AI662" s="76" t="s">
        <v>289</v>
      </c>
    </row>
    <row r="664" spans="35:35" x14ac:dyDescent="0.3">
      <c r="AI664" s="76" t="s">
        <v>333</v>
      </c>
    </row>
    <row r="666" spans="35:35" x14ac:dyDescent="0.3">
      <c r="AI666" s="76" t="s">
        <v>228</v>
      </c>
    </row>
    <row r="668" spans="35:35" x14ac:dyDescent="0.3">
      <c r="AI668" s="76" t="s">
        <v>291</v>
      </c>
    </row>
    <row r="670" spans="35:35" x14ac:dyDescent="0.3">
      <c r="AI670" s="76" t="s">
        <v>265</v>
      </c>
    </row>
    <row r="672" spans="35:35" x14ac:dyDescent="0.3">
      <c r="AI672" s="76" t="s">
        <v>292</v>
      </c>
    </row>
    <row r="674" spans="35:35" x14ac:dyDescent="0.3">
      <c r="AI674" s="76" t="s">
        <v>293</v>
      </c>
    </row>
    <row r="676" spans="35:35" x14ac:dyDescent="0.3">
      <c r="AI676" s="76" t="s">
        <v>268</v>
      </c>
    </row>
    <row r="678" spans="35:35" x14ac:dyDescent="0.3">
      <c r="AI678" s="76" t="s">
        <v>294</v>
      </c>
    </row>
    <row r="680" spans="35:35" x14ac:dyDescent="0.3">
      <c r="AI680" s="76" t="s">
        <v>205</v>
      </c>
    </row>
    <row r="682" spans="35:35" x14ac:dyDescent="0.3">
      <c r="AI682" s="76" t="s">
        <v>228</v>
      </c>
    </row>
    <row r="684" spans="35:35" x14ac:dyDescent="0.3">
      <c r="AI684" s="76" t="s">
        <v>270</v>
      </c>
    </row>
    <row r="686" spans="35:35" x14ac:dyDescent="0.3">
      <c r="AI686" s="76" t="s">
        <v>296</v>
      </c>
    </row>
    <row r="688" spans="35:35" x14ac:dyDescent="0.3">
      <c r="AI688" s="76" t="s">
        <v>297</v>
      </c>
    </row>
    <row r="690" spans="35:35" x14ac:dyDescent="0.3">
      <c r="AI690" s="76" t="s">
        <v>228</v>
      </c>
    </row>
    <row r="692" spans="35:35" x14ac:dyDescent="0.3">
      <c r="AI692" s="76" t="s">
        <v>273</v>
      </c>
    </row>
    <row r="694" spans="35:35" x14ac:dyDescent="0.3">
      <c r="AI694" s="76" t="s">
        <v>205</v>
      </c>
    </row>
    <row r="696" spans="35:35" x14ac:dyDescent="0.3">
      <c r="AI696" s="76" t="s">
        <v>217</v>
      </c>
    </row>
    <row r="698" spans="35:35" x14ac:dyDescent="0.3">
      <c r="AI698" s="76"/>
    </row>
    <row r="700" spans="35:35" x14ac:dyDescent="0.3">
      <c r="AI700" s="76" t="s">
        <v>167</v>
      </c>
    </row>
    <row r="702" spans="35:35" x14ac:dyDescent="0.3">
      <c r="AI702" s="76" t="s">
        <v>274</v>
      </c>
    </row>
    <row r="704" spans="35:35" x14ac:dyDescent="0.3">
      <c r="AI704" s="76" t="s">
        <v>275</v>
      </c>
    </row>
    <row r="706" spans="35:35" x14ac:dyDescent="0.3">
      <c r="AI706" s="76" t="s">
        <v>276</v>
      </c>
    </row>
    <row r="708" spans="35:35" x14ac:dyDescent="0.3">
      <c r="AI708" s="76" t="s">
        <v>193</v>
      </c>
    </row>
    <row r="710" spans="35:35" x14ac:dyDescent="0.3">
      <c r="AI710" s="76" t="s">
        <v>194</v>
      </c>
    </row>
    <row r="712" spans="35:35" x14ac:dyDescent="0.3">
      <c r="AI712" s="76" t="s">
        <v>190</v>
      </c>
    </row>
    <row r="714" spans="35:35" x14ac:dyDescent="0.3">
      <c r="AI714" s="76" t="s">
        <v>334</v>
      </c>
    </row>
    <row r="716" spans="35:35" x14ac:dyDescent="0.3">
      <c r="AI716" s="76" t="s">
        <v>196</v>
      </c>
    </row>
    <row r="718" spans="35:35" x14ac:dyDescent="0.3">
      <c r="AI718" s="76" t="s">
        <v>254</v>
      </c>
    </row>
    <row r="720" spans="35:35" x14ac:dyDescent="0.3">
      <c r="AI720" s="76" t="s">
        <v>335</v>
      </c>
    </row>
    <row r="722" spans="35:35" x14ac:dyDescent="0.3">
      <c r="AI722" s="76" t="s">
        <v>336</v>
      </c>
    </row>
    <row r="724" spans="35:35" x14ac:dyDescent="0.3">
      <c r="AI724" s="76" t="s">
        <v>337</v>
      </c>
    </row>
    <row r="726" spans="35:35" x14ac:dyDescent="0.3">
      <c r="AI726" s="76" t="s">
        <v>338</v>
      </c>
    </row>
    <row r="728" spans="35:35" x14ac:dyDescent="0.3">
      <c r="AI728" s="76" t="s">
        <v>339</v>
      </c>
    </row>
    <row r="730" spans="35:35" x14ac:dyDescent="0.3">
      <c r="AI730" s="76" t="s">
        <v>340</v>
      </c>
    </row>
    <row r="732" spans="35:35" x14ac:dyDescent="0.3">
      <c r="AI732" s="76" t="s">
        <v>341</v>
      </c>
    </row>
    <row r="734" spans="35:35" x14ac:dyDescent="0.3">
      <c r="AI734" s="76" t="s">
        <v>342</v>
      </c>
    </row>
    <row r="736" spans="35:35" x14ac:dyDescent="0.3">
      <c r="AI736" s="76" t="s">
        <v>343</v>
      </c>
    </row>
    <row r="738" spans="35:35" x14ac:dyDescent="0.3">
      <c r="AI738" s="76" t="s">
        <v>264</v>
      </c>
    </row>
    <row r="740" spans="35:35" x14ac:dyDescent="0.3">
      <c r="AI740" s="76" t="s">
        <v>265</v>
      </c>
    </row>
    <row r="742" spans="35:35" x14ac:dyDescent="0.3">
      <c r="AI742" s="76" t="s">
        <v>266</v>
      </c>
    </row>
    <row r="744" spans="35:35" x14ac:dyDescent="0.3">
      <c r="AI744" s="76" t="s">
        <v>267</v>
      </c>
    </row>
    <row r="746" spans="35:35" x14ac:dyDescent="0.3">
      <c r="AI746" s="76" t="s">
        <v>268</v>
      </c>
    </row>
    <row r="748" spans="35:35" x14ac:dyDescent="0.3">
      <c r="AI748" s="76" t="s">
        <v>269</v>
      </c>
    </row>
    <row r="750" spans="35:35" x14ac:dyDescent="0.3">
      <c r="AI750" s="76" t="s">
        <v>205</v>
      </c>
    </row>
    <row r="752" spans="35:35" x14ac:dyDescent="0.3">
      <c r="AI752" s="76" t="s">
        <v>228</v>
      </c>
    </row>
    <row r="754" spans="35:35" x14ac:dyDescent="0.3">
      <c r="AI754" s="76" t="s">
        <v>295</v>
      </c>
    </row>
    <row r="756" spans="35:35" x14ac:dyDescent="0.3">
      <c r="AI756" s="76" t="s">
        <v>344</v>
      </c>
    </row>
    <row r="758" spans="35:35" x14ac:dyDescent="0.3">
      <c r="AI758" s="76" t="s">
        <v>272</v>
      </c>
    </row>
    <row r="760" spans="35:35" x14ac:dyDescent="0.3">
      <c r="AI760" s="76" t="s">
        <v>228</v>
      </c>
    </row>
    <row r="762" spans="35:35" x14ac:dyDescent="0.3">
      <c r="AI762" s="76" t="s">
        <v>273</v>
      </c>
    </row>
    <row r="764" spans="35:35" x14ac:dyDescent="0.3">
      <c r="AI764" s="76" t="s">
        <v>205</v>
      </c>
    </row>
    <row r="766" spans="35:35" x14ac:dyDescent="0.3">
      <c r="AI766" s="76" t="s">
        <v>217</v>
      </c>
    </row>
    <row r="768" spans="35:35" x14ac:dyDescent="0.3">
      <c r="AI768" s="76"/>
    </row>
    <row r="770" spans="35:35" x14ac:dyDescent="0.3">
      <c r="AI770" s="76" t="s">
        <v>167</v>
      </c>
    </row>
    <row r="772" spans="35:35" x14ac:dyDescent="0.3">
      <c r="AI772" s="76" t="s">
        <v>345</v>
      </c>
    </row>
    <row r="774" spans="35:35" x14ac:dyDescent="0.3">
      <c r="AI774" s="76" t="s">
        <v>346</v>
      </c>
    </row>
    <row r="776" spans="35:35" x14ac:dyDescent="0.3">
      <c r="AI776" s="76" t="s">
        <v>347</v>
      </c>
    </row>
    <row r="778" spans="35:35" x14ac:dyDescent="0.3">
      <c r="AI778" s="76" t="s">
        <v>193</v>
      </c>
    </row>
    <row r="780" spans="35:35" x14ac:dyDescent="0.3">
      <c r="AI780" s="76" t="s">
        <v>194</v>
      </c>
    </row>
    <row r="782" spans="35:35" x14ac:dyDescent="0.3">
      <c r="AI782" s="76" t="s">
        <v>190</v>
      </c>
    </row>
    <row r="784" spans="35:35" x14ac:dyDescent="0.3">
      <c r="AI784" s="76" t="s">
        <v>348</v>
      </c>
    </row>
    <row r="786" spans="35:35" x14ac:dyDescent="0.3">
      <c r="AI786" s="76" t="s">
        <v>196</v>
      </c>
    </row>
    <row r="788" spans="35:35" x14ac:dyDescent="0.3">
      <c r="AI788" s="76" t="s">
        <v>349</v>
      </c>
    </row>
    <row r="790" spans="35:35" x14ac:dyDescent="0.3">
      <c r="AI790" s="76" t="s">
        <v>303</v>
      </c>
    </row>
    <row r="792" spans="35:35" x14ac:dyDescent="0.3">
      <c r="AI792" s="76" t="s">
        <v>304</v>
      </c>
    </row>
    <row r="794" spans="35:35" x14ac:dyDescent="0.3">
      <c r="AI794" s="76" t="s">
        <v>267</v>
      </c>
    </row>
    <row r="796" spans="35:35" x14ac:dyDescent="0.3">
      <c r="AI796" s="76" t="s">
        <v>350</v>
      </c>
    </row>
    <row r="798" spans="35:35" x14ac:dyDescent="0.3">
      <c r="AI798" s="76" t="s">
        <v>228</v>
      </c>
    </row>
    <row r="800" spans="35:35" x14ac:dyDescent="0.3">
      <c r="AI800" s="76" t="s">
        <v>351</v>
      </c>
    </row>
    <row r="802" spans="35:35" x14ac:dyDescent="0.3">
      <c r="AI802" s="76" t="s">
        <v>352</v>
      </c>
    </row>
    <row r="804" spans="35:35" x14ac:dyDescent="0.3">
      <c r="AI804" s="76" t="s">
        <v>353</v>
      </c>
    </row>
    <row r="806" spans="35:35" x14ac:dyDescent="0.3">
      <c r="AI806" s="76" t="s">
        <v>354</v>
      </c>
    </row>
    <row r="808" spans="35:35" x14ac:dyDescent="0.3">
      <c r="AI808" s="76" t="s">
        <v>312</v>
      </c>
    </row>
    <row r="810" spans="35:35" x14ac:dyDescent="0.3">
      <c r="AI810" s="76" t="s">
        <v>313</v>
      </c>
    </row>
    <row r="812" spans="35:35" x14ac:dyDescent="0.3">
      <c r="AI812" s="76" t="s">
        <v>355</v>
      </c>
    </row>
    <row r="814" spans="35:35" x14ac:dyDescent="0.3">
      <c r="AI814" s="76" t="s">
        <v>205</v>
      </c>
    </row>
    <row r="816" spans="35:35" x14ac:dyDescent="0.3">
      <c r="AI816" s="76" t="s">
        <v>205</v>
      </c>
    </row>
    <row r="818" spans="35:35" x14ac:dyDescent="0.3">
      <c r="AI818" t="s">
        <v>217</v>
      </c>
    </row>
  </sheetData>
  <hyperlinks>
    <hyperlink ref="U14" r:id="rId1" xr:uid="{35C4AFF0-2979-4737-AC13-B073D88AD70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704-A2D1-4CAD-A364-6431DE020122}">
  <sheetPr codeName="Sheet7"/>
  <dimension ref="A1:F20"/>
  <sheetViews>
    <sheetView workbookViewId="0"/>
  </sheetViews>
  <sheetFormatPr defaultRowHeight="14.4" x14ac:dyDescent="0.3"/>
  <cols>
    <col min="1" max="1" width="100.109375" bestFit="1" customWidth="1"/>
    <col min="3" max="3" width="17.88671875" bestFit="1" customWidth="1"/>
  </cols>
  <sheetData>
    <row r="1" spans="1:6" x14ac:dyDescent="0.3">
      <c r="A1" s="46" t="s">
        <v>88</v>
      </c>
      <c r="C1" s="53" t="s">
        <v>109</v>
      </c>
      <c r="D1" s="54">
        <v>0</v>
      </c>
    </row>
    <row r="2" spans="1:6" x14ac:dyDescent="0.3">
      <c r="C2" s="55" t="s">
        <v>110</v>
      </c>
      <c r="D2" s="56" t="s">
        <v>111</v>
      </c>
    </row>
    <row r="3" spans="1:6" x14ac:dyDescent="0.3">
      <c r="A3" s="47" t="s">
        <v>89</v>
      </c>
    </row>
    <row r="4" spans="1:6" x14ac:dyDescent="0.3">
      <c r="A4" s="47" t="s">
        <v>90</v>
      </c>
    </row>
    <row r="6" spans="1:6" x14ac:dyDescent="0.3">
      <c r="A6" s="47" t="s">
        <v>91</v>
      </c>
    </row>
    <row r="7" spans="1:6" x14ac:dyDescent="0.3">
      <c r="A7" s="47" t="s">
        <v>92</v>
      </c>
    </row>
    <row r="9" spans="1:6" x14ac:dyDescent="0.3">
      <c r="A9" s="44" t="s">
        <v>93</v>
      </c>
    </row>
    <row r="10" spans="1:6" x14ac:dyDescent="0.3">
      <c r="A10" s="44" t="s">
        <v>94</v>
      </c>
    </row>
    <row r="11" spans="1:6" x14ac:dyDescent="0.3">
      <c r="A11" s="44" t="s">
        <v>95</v>
      </c>
    </row>
    <row r="12" spans="1:6" x14ac:dyDescent="0.3">
      <c r="A12" s="44" t="s">
        <v>96</v>
      </c>
    </row>
    <row r="15" spans="1:6" x14ac:dyDescent="0.3">
      <c r="A15" s="45" t="s">
        <v>97</v>
      </c>
      <c r="F15" t="s">
        <v>364</v>
      </c>
    </row>
    <row r="16" spans="1:6" x14ac:dyDescent="0.3">
      <c r="A16" s="44" t="s">
        <v>98</v>
      </c>
    </row>
    <row r="17" spans="1:1" x14ac:dyDescent="0.3">
      <c r="A17" s="44" t="s">
        <v>99</v>
      </c>
    </row>
    <row r="18" spans="1:1" x14ac:dyDescent="0.3">
      <c r="A18" s="44" t="s">
        <v>100</v>
      </c>
    </row>
    <row r="19" spans="1:1" x14ac:dyDescent="0.3">
      <c r="A19" s="44" t="s">
        <v>101</v>
      </c>
    </row>
    <row r="20" spans="1:1" x14ac:dyDescent="0.3">
      <c r="A20" s="44" t="s">
        <v>102</v>
      </c>
    </row>
  </sheetData>
  <conditionalFormatting sqref="D1">
    <cfRule type="expression" dxfId="1" priority="2" stopIfTrue="1">
      <formula>hideCalculation=0</formula>
    </cfRule>
  </conditionalFormatting>
  <conditionalFormatting sqref="D2">
    <cfRule type="expression" dxfId="0" priority="1" stopIfTrue="1">
      <formula>hideCalculation=0</formula>
    </cfRule>
  </conditionalFormatting>
  <dataValidations count="1">
    <dataValidation type="list" allowBlank="1" showInputMessage="1" showErrorMessage="1" sqref="D1" xr:uid="{A1831BB5-099F-4310-A634-4AC45F6F9C60}">
      <formula1>"1,0"</formula1>
    </dataValidation>
  </dataValidations>
  <hyperlinks>
    <hyperlink ref="A1" r:id="rId1" location="M2652" xr:uid="{55C05DE0-49B0-414C-8475-E3C4C52C1421}"/>
    <hyperlink ref="A3" r:id="rId2" display="https://support.microsoft.com/en-us/office/vstack-function-a4b86897-be0f-48fc-adca-fcc10d795a9c" xr:uid="{7817AA0E-90B4-46F1-B12D-D559D57D21F4}"/>
    <hyperlink ref="A4" r:id="rId3" display="https://support.microsoft.com/en-us/office/hstack-function-98c4ab76-10fe-4b4f-8d5f-af1c125fe8c2" xr:uid="{C39156A3-A9D9-4F48-B19E-48FCB73A6B4F}"/>
    <hyperlink ref="A6" r:id="rId4" display="https://support.microsoft.com/en-us/office/textafter-function-c8db2546-5b51-416a-9690-c7e6722e90b4" xr:uid="{0DE39853-B947-47A1-BCE7-53A47D78890D}"/>
    <hyperlink ref="A7" r:id="rId5" display="https://support.microsoft.com/en-us/office/textsplit-function-b1ca414e-4c21-4ca0-b1b7-bdecace8a6e7" xr:uid="{F35A84B5-5BBA-44EE-A662-B32728FF5935}"/>
    <hyperlink ref="A9" r:id="rId6" display="https://support.microsoft.com/en-us/office/torow-function-b90d0964-a7d9-44b7-816b-ffa5c2fe2289" xr:uid="{4E7BA3D2-CDF6-465E-86B7-264BBE4996A1}"/>
    <hyperlink ref="A10" r:id="rId7" display="https://support.microsoft.com/en-us/office/tocol-function-22839d9b-0b55-4fc1-b4e6-2761f8f122ed" xr:uid="{8A16CE0C-5E3E-4D14-9D1A-A8F5F42766C6}"/>
    <hyperlink ref="A11" r:id="rId8" display="https://support.microsoft.com/en-us/office/wraprows-function-796825f3-975a-4cee-9c84-1bbddf60ade0" xr:uid="{ABBCF8D1-DF04-4CDF-807D-3AD62E71BB07}"/>
    <hyperlink ref="A12" r:id="rId9" display="https://support.microsoft.com/en-us/office/wrapcols-function-d038b05a-57b7-4ee0-be94-ded0792511e2" xr:uid="{EAF86056-9711-4054-862D-269AC5D5C6E0}"/>
    <hyperlink ref="A16" r:id="rId10" display="https://support.microsoft.com/en-us/office/take-function-25382ff1-5da1-4f78-ab43-f33bd2e4e003" xr:uid="{66FBE36F-A5EA-48FB-938D-44AD672982B2}"/>
    <hyperlink ref="A17" r:id="rId11" display="https://support.microsoft.com/en-us/office/drop-function-1cb4e151-9e17-4838-abe5-9ba48d8c6a34" xr:uid="{E1AF0093-17BF-4E07-AA39-EFDBA260A9EE}"/>
    <hyperlink ref="A18" r:id="rId12" display="https://support.microsoft.com/en-us/office/chooserows-function-51ace882-9bab-4a44-9625-7274ef7507a3" xr:uid="{1E5A4AA9-8B94-4491-AEA4-15AFAD3338B0}"/>
    <hyperlink ref="A19" r:id="rId13" display="https://support.microsoft.com/en-us/office/choosecols-function-bf117976-2722-4466-9b9a-1c01ed9aebff" xr:uid="{E28F7F15-B968-4091-9516-20A4A02999AB}"/>
    <hyperlink ref="A20" r:id="rId14" display="https://support.microsoft.com/en-us/office/expand-function-7433fba5-4ad1-41da-a904-d5d95808bc38" xr:uid="{4C5A7AF3-78B4-4B27-A5EB-10A2BC8D5ED9}"/>
  </hyperlinks>
  <pageMargins left="0.7" right="0.7" top="0.75" bottom="0.75" header="0.3" footer="0.3"/>
  <pageSetup paperSize="9" orientation="portrait" horizontalDpi="200" verticalDpi="20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purge</vt:lpstr>
      <vt:lpstr>Δ list</vt:lpstr>
      <vt:lpstr>region</vt:lpstr>
      <vt:lpstr>ranges</vt:lpstr>
      <vt:lpstr>dates</vt:lpstr>
      <vt:lpstr>fillDown</vt:lpstr>
      <vt:lpstr>Λ ASCII</vt:lpstr>
      <vt:lpstr>playGround</vt:lpstr>
      <vt:lpstr>split</vt:lpstr>
      <vt:lpstr>getCols</vt:lpstr>
      <vt:lpstr>vStack</vt:lpstr>
      <vt:lpstr>2foo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bo@sinander.se</cp:lastModifiedBy>
  <cp:lastPrinted>2022-02-22T07:44:21Z</cp:lastPrinted>
  <dcterms:created xsi:type="dcterms:W3CDTF">2022-02-20T10:19:28Z</dcterms:created>
  <dcterms:modified xsi:type="dcterms:W3CDTF">2023-01-10T13:47:04Z</dcterms:modified>
</cp:coreProperties>
</file>