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 Excel med oss 7\"/>
    </mc:Choice>
  </mc:AlternateContent>
  <xr:revisionPtr revIDLastSave="0" documentId="13_ncr:1_{1EB1F216-A146-44EC-B2F2-BF9501ECAF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about" sheetId="2" r:id="rId2"/>
  </sheets>
  <definedNames>
    <definedName name="Courts">Sheet1!$AH$4</definedName>
    <definedName name="roundRobin_games">_xlfn.LAMBDA(_xlpm.input, _xlfn.LET(   _xlpm.teams,ROWS(_xlpm.input),   _xlpm.rounds,_xlpm.teams-1,   _xlpm.opponentArray,_xlfn.MAKEARRAY(_xlpm.teams,_xlpm.teams,_xlfn.LAMBDA(_xlpm.r,_xlpm.c,IF(_xlpm.r=_xlpm.c,0,_xlpm.c))),   _xlpm.opponentsInclRobin,_xlfn.TOCOL(_xlpm.opponentArray),   _xlpm.opponents,_xlfn._xlws.FILTER(_xlpm.opponentsInclRobin,_xlpm.opponentsInclRobin&lt;&gt;0),   _xlpm.robinArray,_xlfn.MAKEARRAY(_xlpm.teams,_xlpm.teams-1,_xlfn.LAMBDA(_xlpm.r,_xlpm.c,_xlpm.r)),   _xlpm.robins,_xlfn.TOCOL(_xlpm.robinArray),   _xlpm.firstMeet,_xlfn.XMATCH(_xlpm.opponents,_xlpm.robins)&gt;_xlfn.SEQUENCE(_xlpm.teams*_xlpm.rounds),   _xlpm.games,_xlfn._xlws.FILTER(_xlfn.HSTACK(_xlpm.robins,_xlpm.opponents),_xlpm.firstMeet),   _xlpm.output,_xlfn.HSTACK(_xlfn.SEQUENCE(ROWS(_xlpm.games)),INDEX(_xlpm.input,_xlpm.games),INDEX(_xlpm.games,,1) &amp; "|" &amp; INDEX(_xlpm.games,,2)),   _xlpm.output ))</definedName>
    <definedName name="Teams">Sheet1!$AH$5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 a="1"/>
  <c r="A8" i="1" s="1"/>
  <c r="A9" i="1" a="1"/>
  <c r="A9" i="1" s="1"/>
  <c r="A10" i="1" a="1"/>
  <c r="A10" i="1"/>
  <c r="A6" i="1" a="1"/>
  <c r="A6" i="1" s="1"/>
  <c r="A7" i="1" a="1"/>
  <c r="A7" i="1" s="1"/>
  <c r="A4" i="1" a="1"/>
  <c r="A4" i="1" s="1"/>
  <c r="A5" i="1" a="1"/>
  <c r="A5" i="1" s="1"/>
  <c r="CB1" i="1" a="1"/>
  <c r="CB1" i="1" s="1"/>
  <c r="A87" i="2" a="1"/>
  <c r="A87" i="2" s="1"/>
  <c r="S4" i="1" a="1"/>
  <c r="S4" i="1" s="1"/>
  <c r="AH5" i="1"/>
  <c r="BM4" i="1" l="1" a="1"/>
  <c r="BM4" i="1" s="1"/>
  <c r="BH4" i="1" a="1"/>
  <c r="BH4" i="1" s="1"/>
  <c r="BB4" i="1" a="1"/>
  <c r="BB4" i="1" s="1"/>
  <c r="BL4" i="1" a="1"/>
  <c r="BL4" i="1" s="1"/>
  <c r="BF4" i="1" a="1"/>
  <c r="BF4" i="1" s="1"/>
  <c r="BA4" i="1" a="1"/>
  <c r="BA4" i="1" s="1"/>
  <c r="BC4" i="1" a="1"/>
  <c r="BC4" i="1" s="1"/>
  <c r="BK4" i="1" a="1"/>
  <c r="BK4" i="1" s="1"/>
  <c r="AW4" i="1" a="1"/>
  <c r="AW4" i="1" s="1"/>
  <c r="BJ4" i="1" a="1"/>
  <c r="BJ4" i="1" s="1"/>
  <c r="BE4" i="1" a="1"/>
  <c r="BE4" i="1" s="1"/>
  <c r="AZ4" i="1" a="1"/>
  <c r="AZ4" i="1" s="1"/>
  <c r="BO4" i="1" a="1"/>
  <c r="BO4" i="1" s="1"/>
  <c r="BO2" i="1" s="1"/>
  <c r="AJ2" i="1" s="1"/>
  <c r="AY4" i="1" a="1"/>
  <c r="AY4" i="1" s="1"/>
  <c r="BG4" i="1" a="1"/>
  <c r="BG4" i="1" s="1"/>
  <c r="BN4" i="1" a="1"/>
  <c r="BN4" i="1" s="1"/>
  <c r="BI4" i="1" a="1"/>
  <c r="BI4" i="1" s="1"/>
  <c r="BD4" i="1" a="1"/>
  <c r="BD4" i="1" s="1"/>
  <c r="AX4" i="1" a="1"/>
  <c r="AX4" i="1" s="1"/>
  <c r="AH6" i="1"/>
  <c r="AH4" i="1"/>
  <c r="AK3" i="1" a="1"/>
  <c r="AM4" i="1" s="1" a="1"/>
  <c r="AM4" i="1" s="1"/>
  <c r="AV4" i="1" a="1"/>
  <c r="AV4" i="1" s="1"/>
  <c r="AU4" i="1" a="1"/>
  <c r="AU4" i="1" s="1"/>
  <c r="AT4" i="1" a="1"/>
  <c r="AT4" i="1" s="1"/>
  <c r="C86" i="2" l="1" a="1"/>
  <c r="C86" i="2" s="1"/>
  <c r="AN4" i="1" a="1"/>
  <c r="AN4" i="1" s="1"/>
  <c r="AL4" i="1" a="1"/>
  <c r="AL4" i="1" s="1"/>
  <c r="AP4" i="1" a="1"/>
  <c r="AP4" i="1" s="1"/>
  <c r="AO4" i="1" a="1"/>
  <c r="AO4" i="1" s="1"/>
  <c r="AQ4" i="1" a="1"/>
  <c r="AQ4" i="1" s="1"/>
  <c r="AK3" i="1"/>
  <c r="AK4" i="1" s="1" a="1"/>
  <c r="AK4" i="1" s="1"/>
  <c r="AJ4" i="1" s="1" a="1"/>
  <c r="AJ4" i="1" s="1"/>
  <c r="AR4" i="1" a="1"/>
  <c r="AR4" i="1" s="1"/>
  <c r="AS4" i="1" a="1"/>
  <c r="AS4" i="1" s="1"/>
  <c r="AE4" i="1" l="1" a="1"/>
  <c r="AE4" i="1" s="1"/>
  <c r="AC4" i="1" s="1" a="1"/>
  <c r="AC4" i="1" s="1"/>
  <c r="AD4" i="1" s="1" a="1"/>
  <c r="AD4" i="1" s="1"/>
  <c r="X4" i="1" l="1" a="1"/>
  <c r="X4" i="1" s="1"/>
  <c r="W4" i="1" a="1"/>
  <c r="W4" i="1" s="1"/>
  <c r="F4" i="1" l="1" a="1"/>
  <c r="F4" i="1" s="1"/>
  <c r="L4" i="1" s="1" a="1"/>
  <c r="L4" i="1" s="1"/>
  <c r="C10" i="1" l="1"/>
  <c r="C8" i="1"/>
  <c r="C9" i="1"/>
  <c r="C7" i="1"/>
  <c r="C6" i="1"/>
  <c r="C87" i="2" a="1"/>
  <c r="C87" i="2" s="1"/>
  <c r="B87" i="2" s="1" a="1"/>
  <c r="B87" i="2" s="1"/>
  <c r="C5" i="1"/>
  <c r="C4" i="1"/>
  <c r="O4" i="1" l="1" a="1"/>
  <c r="O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<sst xmlns="http://schemas.openxmlformats.org/spreadsheetml/2006/main" count="65" uniqueCount="55">
  <si>
    <t>Winner</t>
  </si>
  <si>
    <t>Anna</t>
  </si>
  <si>
    <t>Eleonor</t>
  </si>
  <si>
    <t>Malin</t>
  </si>
  <si>
    <t>Cecilia</t>
  </si>
  <si>
    <t>Round</t>
  </si>
  <si>
    <t>Game</t>
  </si>
  <si>
    <t>Player 1</t>
  </si>
  <si>
    <t>Player 2</t>
  </si>
  <si>
    <t>Wins</t>
  </si>
  <si>
    <t>https://nrich.maths.org/1443</t>
  </si>
  <si>
    <t>Camilla</t>
  </si>
  <si>
    <t>Johanna</t>
  </si>
  <si>
    <t>Courts</t>
  </si>
  <si>
    <t>Teams</t>
  </si>
  <si>
    <t>All games</t>
  </si>
  <si>
    <t>Court</t>
  </si>
  <si>
    <t>Game No</t>
  </si>
  <si>
    <t>Eva-Lena</t>
  </si>
  <si>
    <t>Ranked order</t>
  </si>
  <si>
    <t>Check</t>
  </si>
  <si>
    <t>Row</t>
  </si>
  <si>
    <t>Round Robin</t>
  </si>
  <si>
    <t>Games, rounds and courts - not sorted</t>
  </si>
  <si>
    <t>Calculated games, rounds and courts</t>
  </si>
  <si>
    <t>Summary</t>
  </si>
  <si>
    <t>Courts\Rounds</t>
  </si>
  <si>
    <t>Team 1</t>
  </si>
  <si>
    <t>Team 2</t>
  </si>
  <si>
    <t>Team</t>
  </si>
  <si>
    <t>Calculate games, rounds and courts</t>
  </si>
  <si>
    <t>Let us schedule a round-robin tournament for 8 teams numbered from 1 to 8.</t>
  </si>
  <si>
    <t>Draw a regular (N -1) sided polygon (i.e., a heptagon for 8 teams). Each vertex and the centre point represents one team.</t>
  </si>
  <si>
    <t>Draw horizontal stripes as shown below. Then, join the vertex that has been left out to the centre. Each segment represents teams playing each other in the first round.</t>
  </si>
  <si>
    <t>So (7, 6), (1, 5), (2, 4) and (3, 8) play in the first round.</t>
  </si>
  <si>
    <t>Rotate the polygon 1/(N-1)th of a circle (i.e. one vertex point). The new segments represent the pairings for round two.</t>
  </si>
  <si>
    <t>So (6, 5), (7, 4), (1, 3) and (2, 8) play the second round.</t>
  </si>
  <si>
    <t>Continue rotating the polygon until it returns to its original position.</t>
  </si>
  <si>
    <t>One more rotation will bring the polygon back to its original position.</t>
  </si>
  <si>
    <t>About Round Robin Tournaments</t>
  </si>
  <si>
    <t>Why does this work?</t>
  </si>
  <si>
    <t>The restriction that no vertex has more than one segment drawn to/from it ensures that no team is scheduled for more than one game in each round.</t>
  </si>
  <si>
    <t>Restricting ourselves to horizontal stripes ensures that no segment is a rotation or reflection of another segment. This means that no pairing will be repeated in a future round.</t>
  </si>
  <si>
    <t>Notice that in the case where N (no. of teams) is odd, by having only one idle team in each round, the tournament can be completed in the minimum number of rounds.</t>
  </si>
  <si>
    <t>Creads Arunachalam Y/University of Cambridge</t>
  </si>
  <si>
    <t>Σ Rounds</t>
  </si>
  <si>
    <t>Team/Player</t>
  </si>
  <si>
    <t>Initialized by</t>
  </si>
  <si>
    <t>https://techcommunity.microsoft.com/t5/excel/sort-function-with-countif/m-p/3737497</t>
  </si>
  <si>
    <r>
      <t>In a Round Robin tournament every team </t>
    </r>
    <r>
      <rPr>
        <b/>
        <sz val="10"/>
        <color rgb="FF000000"/>
        <rFont val="Calibri"/>
        <family val="2"/>
        <scheme val="minor"/>
      </rPr>
      <t>plays every other team</t>
    </r>
    <r>
      <rPr>
        <sz val="10"/>
        <color rgb="FF000000"/>
        <rFont val="Calibri"/>
        <family val="2"/>
        <scheme val="minor"/>
      </rPr>
      <t> .</t>
    </r>
  </si>
  <si>
    <r>
      <t>There is a systematic approach to scheduling a Round Robin tournament. This method assumes that there are enough fields / pitches / courts so that all the games in a round can be played simultaneously. The technique is called the </t>
    </r>
    <r>
      <rPr>
        <b/>
        <sz val="10"/>
        <color rgb="FF000000"/>
        <rFont val="Calibri"/>
        <family val="2"/>
        <scheme val="minor"/>
      </rPr>
      <t>polygon method</t>
    </r>
    <r>
      <rPr>
        <sz val="10"/>
        <color rgb="FF000000"/>
        <rFont val="Calibri"/>
        <family val="2"/>
        <scheme val="minor"/>
      </rPr>
      <t> .</t>
    </r>
  </si>
  <si>
    <r>
      <t>Let N = number of teams in the tournament. There will be N -1 rounds (each team will play N-1 games). Since each team will play every other team once, </t>
    </r>
    <r>
      <rPr>
        <b/>
        <sz val="10"/>
        <color rgb="FF000000"/>
        <rFont val="Calibri"/>
        <family val="2"/>
        <scheme val="minor"/>
      </rPr>
      <t>no team will be idle during any of the rounds.</t>
    </r>
  </si>
  <si>
    <t>Roster</t>
  </si>
  <si>
    <t>No</t>
  </si>
  <si>
    <t>Input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</si>
</sst>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7F7F7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9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4" applyNumberFormat="0" applyAlignment="0" applyProtection="0"/>
    <xf numFmtId="0" fontId="6" fillId="3" borderId="5" applyNumberFormat="0" applyAlignment="0" applyProtection="0"/>
    <xf numFmtId="0" fontId="7" fillId="3" borderId="4" applyNumberFormat="0" applyAlignment="0" applyProtection="0"/>
    <xf numFmtId="0" fontId="1" fillId="4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9" fillId="0" borderId="0" xfId="8"/>
    <xf numFmtId="0" fontId="9" fillId="0" borderId="0" xfId="8" applyAlignment="1">
      <alignment horizontal="right"/>
    </xf>
    <xf numFmtId="0" fontId="7" fillId="3" borderId="4" xfId="6"/>
    <xf numFmtId="0" fontId="5" fillId="2" borderId="4" xfId="4"/>
    <xf numFmtId="0" fontId="4" fillId="0" borderId="3" xfId="3"/>
    <xf numFmtId="0" fontId="8" fillId="3" borderId="4" xfId="6" applyFont="1"/>
    <xf numFmtId="0" fontId="6" fillId="3" borderId="5" xfId="5"/>
    <xf numFmtId="0" fontId="9" fillId="3" borderId="4" xfId="8" applyFill="1" applyBorder="1"/>
    <xf numFmtId="0" fontId="11" fillId="0" borderId="0" xfId="10"/>
    <xf numFmtId="0" fontId="0" fillId="0" borderId="0" xfId="0" applyAlignment="1">
      <alignment horizontal="left"/>
    </xf>
    <xf numFmtId="0" fontId="10" fillId="0" borderId="0" xfId="0" applyFont="1"/>
    <xf numFmtId="0" fontId="7" fillId="3" borderId="4" xfId="6" applyAlignment="1">
      <alignment horizontal="left"/>
    </xf>
    <xf numFmtId="0" fontId="9" fillId="0" borderId="0" xfId="8" applyAlignment="1">
      <alignment horizontal="left"/>
    </xf>
    <xf numFmtId="0" fontId="3" fillId="0" borderId="2" xfId="2"/>
    <xf numFmtId="0" fontId="9" fillId="0" borderId="3" xfId="8" applyBorder="1" applyAlignment="1">
      <alignment horizontal="right"/>
    </xf>
    <xf numFmtId="0" fontId="0" fillId="0" borderId="0" xfId="0" applyAlignment="1">
      <alignment horizontal="right"/>
    </xf>
    <xf numFmtId="0" fontId="0" fillId="4" borderId="6" xfId="7" applyFont="1" applyAlignment="1">
      <alignment horizontal="left"/>
    </xf>
    <xf numFmtId="0" fontId="4" fillId="0" borderId="3" xfId="3" applyAlignment="1">
      <alignment horizontal="right"/>
    </xf>
    <xf numFmtId="0" fontId="2" fillId="0" borderId="1" xfId="1"/>
    <xf numFmtId="0" fontId="10" fillId="3" borderId="7" xfId="9" applyFill="1"/>
    <xf numFmtId="0" fontId="9" fillId="0" borderId="0" xfId="8" applyAlignment="1">
      <alignment horizontal="left" indent="33"/>
    </xf>
    <xf numFmtId="0" fontId="6" fillId="3" borderId="5" xfId="5" applyAlignment="1">
      <alignment horizontal="left" indent="33"/>
    </xf>
    <xf numFmtId="0" fontId="0" fillId="0" borderId="0" xfId="0" applyAlignment="1">
      <alignment horizontal="left" indent="33"/>
    </xf>
    <xf numFmtId="0" fontId="4" fillId="0" borderId="3" xfId="3" applyAlignment="1">
      <alignment vertical="center" wrapText="1"/>
    </xf>
    <xf numFmtId="0" fontId="12" fillId="0" borderId="0" xfId="10" applyFont="1"/>
    <xf numFmtId="0" fontId="13" fillId="0" borderId="0" xfId="0" applyFont="1"/>
    <xf numFmtId="0" fontId="13" fillId="0" borderId="0" xfId="0" applyFont="1" applyAlignment="1">
      <alignment vertical="center" wrapText="1"/>
    </xf>
    <xf numFmtId="0" fontId="14" fillId="0" borderId="0" xfId="1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8" applyFont="1" applyAlignment="1">
      <alignment horizontal="center"/>
    </xf>
    <xf numFmtId="0" fontId="17" fillId="0" borderId="3" xfId="8" applyFont="1" applyBorder="1" applyAlignment="1">
      <alignment horizontal="center"/>
    </xf>
    <xf numFmtId="0" fontId="9" fillId="0" borderId="0" xfId="8" applyNumberFormat="1"/>
    <xf numFmtId="0" fontId="18" fillId="2" borderId="4" xfId="4" applyFont="1"/>
    <xf numFmtId="0" fontId="19" fillId="0" borderId="0" xfId="8" applyFont="1" applyAlignment="1">
      <alignment horizontal="center"/>
    </xf>
  </cellXfs>
  <cellStyles count="11">
    <cellStyle name="Calculation" xfId="6" builtinId="22"/>
    <cellStyle name="Explanatory Text" xfId="8" builtinId="53"/>
    <cellStyle name="Heading 1" xfId="1" builtinId="16"/>
    <cellStyle name="Heading 2" xfId="2" builtinId="17"/>
    <cellStyle name="Heading 3" xfId="3" builtinId="18"/>
    <cellStyle name="Hyperlink" xfId="10" builtinId="8"/>
    <cellStyle name="Input" xfId="4" builtinId="20"/>
    <cellStyle name="Normal" xfId="0" builtinId="0"/>
    <cellStyle name="Note" xfId="7" builtinId="10"/>
    <cellStyle name="Output" xfId="5" builtinId="21"/>
    <cellStyle name="Total" xfId="9" builtinId="2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1257300</xdr:colOff>
      <xdr:row>21</xdr:row>
      <xdr:rowOff>121920</xdr:rowOff>
    </xdr:to>
    <xdr:pic>
      <xdr:nvPicPr>
        <xdr:cNvPr id="8" name="Picture 7" descr="A seven-sided polygon with numbers at each vertex.">
          <a:extLst>
            <a:ext uri="{FF2B5EF4-FFF2-40B4-BE49-F238E27FC236}">
              <a16:creationId xmlns:a16="http://schemas.microsoft.com/office/drawing/2014/main" id="{08BA7BD2-2C92-423A-DFDF-33B0099A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2080"/>
          <a:ext cx="125730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1318260</xdr:colOff>
      <xdr:row>31</xdr:row>
      <xdr:rowOff>15240</xdr:rowOff>
    </xdr:to>
    <xdr:pic>
      <xdr:nvPicPr>
        <xdr:cNvPr id="9" name="Picture 8" descr="Seven-sided polygon with horizontally opposite vertices joined by lines. ">
          <a:extLst>
            <a:ext uri="{FF2B5EF4-FFF2-40B4-BE49-F238E27FC236}">
              <a16:creationId xmlns:a16="http://schemas.microsoft.com/office/drawing/2014/main" id="{88D1E975-BD4B-2751-8170-45B5DE57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8060"/>
          <a:ext cx="131826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1341120</xdr:colOff>
      <xdr:row>43</xdr:row>
      <xdr:rowOff>76200</xdr:rowOff>
    </xdr:to>
    <xdr:pic>
      <xdr:nvPicPr>
        <xdr:cNvPr id="10" name="Picture 9" descr="Rotating the polygon by one point/vertex.">
          <a:extLst>
            <a:ext uri="{FF2B5EF4-FFF2-40B4-BE49-F238E27FC236}">
              <a16:creationId xmlns:a16="http://schemas.microsoft.com/office/drawing/2014/main" id="{47C2BC4A-26C8-C269-CF94-28FE8C86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"/>
          <a:ext cx="1341120" cy="135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68580</xdr:colOff>
      <xdr:row>65</xdr:row>
      <xdr:rowOff>38100</xdr:rowOff>
    </xdr:to>
    <xdr:pic>
      <xdr:nvPicPr>
        <xdr:cNvPr id="11" name="Picture 10" descr="All possible rotational positions of the seven-sided polygon.">
          <a:extLst>
            <a:ext uri="{FF2B5EF4-FFF2-40B4-BE49-F238E27FC236}">
              <a16:creationId xmlns:a16="http://schemas.microsoft.com/office/drawing/2014/main" id="{BC01A4AF-50E7-D910-6B22-195030DF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81520"/>
          <a:ext cx="4328160" cy="314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rticipants" displayName="Participants" ref="A3:C10" totalsRowShown="0">
  <autoFilter ref="A3:C10" xr:uid="{00000000-0009-0000-0100-000003000000}">
    <filterColumn colId="0" hiddenButton="1"/>
    <filterColumn colId="1" hiddenButton="1"/>
    <filterColumn colId="2" hiddenButton="1"/>
  </autoFilter>
  <sortState xmlns:xlrd2="http://schemas.microsoft.com/office/spreadsheetml/2017/richdata2" ref="A4:C7">
    <sortCondition descending="1" ref="C3:C7"/>
  </sortState>
  <tableColumns count="3">
    <tableColumn id="3" xr3:uid="{00000000-0010-0000-0000-000003000000}" name="No" dataDxfId="1" dataCellStyle="Explanatory Text">
      <calculatedColumnFormula array="1">ROW(_xlfn.SINGLE(Participants[]))-ROW(_xlfn.TAKE(Participants[],1))+1</calculatedColumnFormula>
    </tableColumn>
    <tableColumn id="1" xr3:uid="{00000000-0010-0000-0000-000001000000}" name="Team"/>
    <tableColumn id="2" xr3:uid="{00000000-0010-0000-0000-000002000000}" name="Wins" dataDxfId="0" dataCellStyle="Explanatory Text">
      <calculatedColumnFormula>COUNTIFS(L:L,Participants[[#This Row],[Team]])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echcommunity.microsoft.com/t5/excel/sort-function-with-countif/m-p/3737497" TargetMode="External"/><Relationship Id="rId2" Type="http://schemas.openxmlformats.org/officeDocument/2006/relationships/hyperlink" Target="https://nrich.maths.org/1443" TargetMode="External"/><Relationship Id="rId1" Type="http://schemas.openxmlformats.org/officeDocument/2006/relationships/hyperlink" Target="https://nrich.maths.org/144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1"/>
  <sheetViews>
    <sheetView tabSelected="1" workbookViewId="0">
      <selection activeCell="F4" sqref="F4"/>
    </sheetView>
  </sheetViews>
  <sheetFormatPr defaultRowHeight="14.4" outlineLevelCol="1" x14ac:dyDescent="0.3"/>
  <cols>
    <col min="1" max="1" width="7.109375" style="1" customWidth="1"/>
    <col min="2" max="2" width="12.44140625" customWidth="1"/>
    <col min="3" max="3" width="7.109375" style="1" customWidth="1"/>
    <col min="6" max="6" width="8.88671875" style="1"/>
    <col min="9" max="9" width="7.109375" style="31" customWidth="1"/>
    <col min="10" max="11" width="7.109375" customWidth="1"/>
    <col min="12" max="12" width="8.88671875" style="1"/>
    <col min="15" max="17" width="0" hidden="1" customWidth="1" outlineLevel="1"/>
    <col min="18" max="18" width="8.88671875" collapsed="1"/>
    <col min="19" max="19" width="8.88671875" style="1" hidden="1" customWidth="1" outlineLevel="1"/>
    <col min="20" max="24" width="9.5546875" hidden="1" customWidth="1" outlineLevel="1"/>
    <col min="25" max="35" width="8.88671875" hidden="1" customWidth="1" outlineLevel="1"/>
    <col min="36" max="36" width="8.88671875" style="1" hidden="1" customWidth="1" outlineLevel="1"/>
    <col min="37" max="79" width="8.88671875" hidden="1" customWidth="1" outlineLevel="1"/>
    <col min="80" max="80" width="8.88671875" collapsed="1"/>
  </cols>
  <sheetData>
    <row r="1" spans="1:80" ht="18" thickBot="1" x14ac:dyDescent="0.4">
      <c r="A1" s="14" t="s">
        <v>52</v>
      </c>
      <c r="B1" s="14"/>
      <c r="F1" s="14" t="s">
        <v>22</v>
      </c>
      <c r="G1" s="14"/>
      <c r="O1" s="14" t="s">
        <v>19</v>
      </c>
      <c r="P1" s="14"/>
      <c r="S1" s="5" t="s">
        <v>23</v>
      </c>
      <c r="AC1" s="5" t="s">
        <v>24</v>
      </c>
      <c r="AG1" s="5" t="s">
        <v>25</v>
      </c>
      <c r="AJ1" s="5" t="s">
        <v>30</v>
      </c>
      <c r="CB1" s="1" t="str" cm="1">
        <f t="array" ref="CB1:CB3">{"19 feb 2023";"bo.sinander@powerpage.se";"¯\_(ツ)_/¯"}</f>
        <v>19 feb 2023</v>
      </c>
    </row>
    <row r="2" spans="1:80" ht="15" thickTop="1" x14ac:dyDescent="0.3">
      <c r="B2" s="35" t="s">
        <v>54</v>
      </c>
      <c r="L2" s="35" t="s">
        <v>54</v>
      </c>
      <c r="AJ2" s="1" t="str">
        <f>BO2&amp; ".    →  →  →"</f>
        <v>Fill right to extend calculation for more teams than 32.    →  →  →</v>
      </c>
      <c r="BO2" s="17" t="str">
        <f>"Fill right to extend calculation for more teams than "&amp;MATCH(1,AK4:XFD4)+1</f>
        <v>Fill right to extend calculation for more teams than 32</v>
      </c>
      <c r="CB2" s="1" t="str">
        <v>bo.sinander@powerpage.se</v>
      </c>
    </row>
    <row r="3" spans="1:80" ht="15" thickBot="1" x14ac:dyDescent="0.35">
      <c r="A3" s="3" t="s">
        <v>53</v>
      </c>
      <c r="B3" s="4" t="s">
        <v>29</v>
      </c>
      <c r="C3" s="3" t="s">
        <v>9</v>
      </c>
      <c r="F3" s="5" t="s">
        <v>17</v>
      </c>
      <c r="G3" s="5" t="s">
        <v>27</v>
      </c>
      <c r="H3" s="5" t="s">
        <v>28</v>
      </c>
      <c r="I3" s="32" t="s">
        <v>6</v>
      </c>
      <c r="J3" s="5" t="s">
        <v>5</v>
      </c>
      <c r="K3" s="5" t="s">
        <v>16</v>
      </c>
      <c r="L3" s="34" t="s">
        <v>0</v>
      </c>
      <c r="O3" s="5" t="s">
        <v>29</v>
      </c>
      <c r="P3" s="18" t="s">
        <v>9</v>
      </c>
      <c r="S3" s="15" t="s">
        <v>21</v>
      </c>
      <c r="T3" s="5" t="s">
        <v>7</v>
      </c>
      <c r="U3" s="5" t="s">
        <v>8</v>
      </c>
      <c r="V3" s="5" t="s">
        <v>6</v>
      </c>
      <c r="W3" s="5" t="s">
        <v>5</v>
      </c>
      <c r="X3" s="5" t="s">
        <v>16</v>
      </c>
      <c r="AC3" t="s">
        <v>5</v>
      </c>
      <c r="AD3" s="10" t="s">
        <v>16</v>
      </c>
      <c r="AE3" s="10" t="s">
        <v>15</v>
      </c>
      <c r="AF3" s="10"/>
      <c r="AG3" s="10"/>
      <c r="AH3" s="10"/>
      <c r="AI3" s="10"/>
      <c r="AJ3" s="16" t="s">
        <v>26</v>
      </c>
      <c r="AK3" s="12" cm="1">
        <f t="array" ref="AK3:AQ3">_xlfn.SEQUENCE(,Teams-1)</f>
        <v>1</v>
      </c>
      <c r="AL3" s="10">
        <v>2</v>
      </c>
      <c r="AM3" s="10">
        <v>3</v>
      </c>
      <c r="AN3" s="10">
        <v>4</v>
      </c>
      <c r="AO3" s="10">
        <v>5</v>
      </c>
      <c r="AP3" s="10">
        <v>6</v>
      </c>
      <c r="AQ3" s="10">
        <v>7</v>
      </c>
      <c r="AR3" s="10"/>
      <c r="AS3" s="10"/>
      <c r="AT3" s="10"/>
      <c r="AU3" s="10"/>
      <c r="AV3" s="10"/>
      <c r="AX3" s="10"/>
      <c r="AY3" s="10"/>
      <c r="AZ3" s="10"/>
      <c r="BA3" s="10"/>
      <c r="BB3" s="10"/>
      <c r="BC3" s="10"/>
      <c r="CB3" s="1" t="str">
        <v>¯\_(ツ)_/¯</v>
      </c>
    </row>
    <row r="4" spans="1:80" x14ac:dyDescent="0.3">
      <c r="A4" s="1" cm="1">
        <f t="array" ref="A4">ROW(_xlfn.SINGLE(Participants[]))-ROW(_xlfn.TAKE(Participants[],1))+1</f>
        <v>1</v>
      </c>
      <c r="B4" t="s">
        <v>3</v>
      </c>
      <c r="C4" s="1">
        <f ca="1">COUNTIFS(L:L,Participants[[#This Row],[Team]])</f>
        <v>3</v>
      </c>
      <c r="F4" s="8" cm="1">
        <f t="array" ref="F4:K31">_xlfn.HSTACK(_xlfn.SEQUENCE(ROWS(_xlfn.ANCHORARRAY(S4))),_xlfn.DROP(_xlfn._xlws.SORT(_xlfn._xlws.SORT(_xlfn.ANCHORARRAY(S4):_xlfn.ANCHORARRAY(X4),6),5),,1))</f>
        <v>1</v>
      </c>
      <c r="G4" t="str">
        <v>Malin</v>
      </c>
      <c r="H4" t="str">
        <v>-</v>
      </c>
      <c r="I4" s="31" t="str">
        <v>1|8</v>
      </c>
      <c r="J4">
        <v>1</v>
      </c>
      <c r="K4">
        <v>1</v>
      </c>
      <c r="L4" s="1" t="str" cm="1">
        <f t="array" aca="1" ref="L4:L31" ca="1">_xlfn.LET(_xlpm.rowSequence,_xlfn.SEQUENCE(ROWS(_xlfn.ANCHORARRAY(F4))),
_xlpm.paus,INDEX(_xlfn.ANCHORARRAY(F4),_xlpm.rowSequence,3)="-",
_xlpm.random,INDEX(_xlfn.ANCHORARRAY(F4),_xlpm.rowSequence,IF(_xlfn.RANDARRAY(ROWS(_xlfn.ANCHORARRAY(F4)))&gt;0.5,2,3)),
IF(_xlpm.paus,"-",_xlpm.random)
)</f>
        <v>-</v>
      </c>
      <c r="O4" s="7" cm="1">
        <f t="array" aca="1" ref="O4:Q10" ca="1">_xlfn._xlws.SORT(Participants[],2,-1)</f>
        <v>1</v>
      </c>
      <c r="P4" t="str">
        <f ca="1"/>
        <v>Malin</v>
      </c>
      <c r="Q4">
        <f ca="1"/>
        <v>3</v>
      </c>
      <c r="S4" s="8" cm="1">
        <f t="array" ref="S4:V31">_xlfn.LAMBDA(_xlpm.input,
_xlfn.LET(
  _xlpm.teams,2*ROUNDUP(ROWS(_xlpm.input)/2,0),
  _xlpm.realTeams,ROWS(_xlpm.input),
  _xlpm.rounds,_xlpm.teams-1,
  _xlpm.opponentArray,_xlfn.MAKEARRAY(_xlpm.teams,_xlpm.teams,_xlfn.LAMBDA(_xlpm.r,_xlpm.c,IF(_xlpm.r=_xlpm.c,0,_xlpm.c))),
  _xlpm.opponentsInclRobin,_xlfn.TOCOL(_xlpm.opponentArray),
  _xlpm.opponents,_xlfn._xlws.FILTER(_xlpm.opponentsInclRobin,_xlpm.opponentsInclRobin&lt;&gt;0),
  _xlpm.robinArray,_xlfn.MAKEARRAY(_xlpm.teams,_xlpm.teams-1,_xlfn.LAMBDA(_xlpm.r,_xlpm.c,_xlpm.r)),
  _xlpm.robins,_xlfn.TOCOL(_xlpm.robinArray),
  _xlpm.firstMeet,_xlfn.XMATCH(_xlpm.opponents,_xlpm.robins)&gt;_xlfn.SEQUENCE(_xlpm.teams*_xlpm.rounds),
  _xlpm.games,_xlfn._xlws.FILTER(_xlfn.HSTACK(_xlpm.robins,_xlpm.opponents),_xlpm.firstMeet),
  _xlpm.output,_xlfn.HSTACK(_xlfn.SEQUENCE(ROWS(_xlpm.games)),IFERROR(INDEX(_xlpm.input,_xlpm.games),"-"),INDEX(_xlpm.games,,1) &amp; "|" &amp; INDEX(_xlpm.games,,2)),
  _xlpm.output
))(Participants[Team])</f>
        <v>1</v>
      </c>
      <c r="T4" t="str">
        <v>Malin</v>
      </c>
      <c r="U4" t="str">
        <v>Anna</v>
      </c>
      <c r="V4" t="str">
        <v>1|2</v>
      </c>
      <c r="W4" s="3" cm="1">
        <f t="array" ref="W4:W31">_xlfn.LET(_xlpm.game,INDEX(_xlfn.ANCHORARRAY(S4),,4),
IFERROR(_xlfn.XLOOKUP(_xlpm.game,_xlfn.ANCHORARRAY(AE4),_xlfn.ANCHORARRAY(AC4)),
_xlfn.XLOOKUP(_xlfn.TEXTAFTER(_xlpm.game,"|")&amp;"|"&amp;_xlfn.TEXTBEFORE(_xlpm.game,"|"),_xlfn.ANCHORARRAY(AE4),_xlfn.ANCHORARRAY(AC4))
))</f>
        <v>5</v>
      </c>
      <c r="X4" s="3" cm="1">
        <f t="array" ref="X4:X31">_xlfn.LET(_xlpm.game,INDEX(_xlfn.ANCHORARRAY(S4),,4),
IFERROR(_xlfn.XLOOKUP(_xlpm.game,_xlfn.ANCHORARRAY(AE4),_xlfn.ANCHORARRAY(AD4)),
_xlfn.XLOOKUP(_xlfn.TEXTAFTER(_xlpm.game,"|")&amp;"|"&amp;_xlfn.TEXTBEFORE(_xlpm.game,"|"),_xlfn.ANCHORARRAY(AE4),_xlfn.ANCHORARRAY(AD4))
))</f>
        <v>4</v>
      </c>
      <c r="AC4" s="3" cm="1">
        <f t="array" ref="AC4:AC31">INT(_xlfn.SEQUENCE(ROWS(_xlfn.ANCHORARRAY(AE4)),,0)/Courts)+1</f>
        <v>1</v>
      </c>
      <c r="AD4" s="3" cm="1">
        <f t="array" ref="AD4:AD31">MOD(_xlfn.ANCHORARRAY(AC4)-1+_xlfn.SEQUENCE(ROWS(_xlfn.ANCHORARRAY(AE4)))+-1,Courts)+1</f>
        <v>1</v>
      </c>
      <c r="AE4" s="3" t="str" cm="1">
        <f t="array" ref="AE4:AE31">_xlfn.LET(_xlpm.data,_xlfn.TOCOL(TRANSPOSE(_xlfn.ANCHORARRAY(AK4):_xlfn.ANCHORARRAY(AW4))),
_xlfn._xlws.FILTER(_xlpm.data,_xlpm.data&lt;&gt;0)
)</f>
        <v>8|1</v>
      </c>
      <c r="AG4" t="s">
        <v>13</v>
      </c>
      <c r="AH4" s="6">
        <f>ROUNDUP(AH5/2,0)</f>
        <v>4</v>
      </c>
      <c r="AJ4" s="8" cm="1">
        <f t="array" ref="AJ4:AJ7">_xlfn.SEQUENCE(ROWS(_xlfn.ANCHORARRAY(AK4)))</f>
        <v>1</v>
      </c>
      <c r="AK4" s="3" t="str" cm="1">
        <f t="array" ref="AK4:AK7">_xlfn.LET(_xlpm.teams,Teams,
          _xlpm.rounds,AK3,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8|1</v>
      </c>
      <c r="AL4" s="3" t="str" cm="1">
        <f t="array" ref="AL4:AL7">_xlfn.LET(_xlpm.teams,Teams,
          _xlpm.rounds,AL3,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8|2</v>
      </c>
      <c r="AM4" s="3" t="str" cm="1">
        <f t="array" ref="AM4:AM7">_xlfn.LET(_xlpm.teams,Teams,
          _xlpm.rounds,AM3,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8|3</v>
      </c>
      <c r="AN4" s="3" t="str" cm="1">
        <f t="array" ref="AN4:AN7">_xlfn.LET(_xlpm.teams,Teams,
          _xlpm.rounds,AN3,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8|4</v>
      </c>
      <c r="AO4" s="3" t="str" cm="1">
        <f t="array" ref="AO4:AO7">_xlfn.LET(_xlpm.teams,Teams,
          _xlpm.rounds,AO3,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8|5</v>
      </c>
      <c r="AP4" s="3" t="str" cm="1">
        <f t="array" ref="AP4:AP7">_xlfn.LET(_xlpm.teams,Teams,
          _xlpm.rounds,AP3,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8|6</v>
      </c>
      <c r="AQ4" s="3" t="str" cm="1">
        <f t="array" ref="AQ4:AQ7">_xlfn.LET(_xlpm.teams,Teams,
          _xlpm.rounds,AQ3,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8|7</v>
      </c>
      <c r="AR4" s="3" cm="1">
        <f t="array" ref="AR4">_xlfn.LET(_xlpm.teams,Teams,
          _xlpm.rounds,AR3,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S4" s="3" cm="1">
        <f t="array" ref="AS4">_xlfn.LET(_xlpm.teams,Teams,
          _xlpm.rounds,AS3,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T4" s="3" cm="1">
        <f t="array" ref="AT4">_xlfn.LET(_xlpm.teams,Teams,
          _xlpm.rounds,AT3,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U4" s="3" cm="1">
        <f t="array" ref="AU4">_xlfn.LET(_xlpm.teams,Teams,
          _xlpm.rounds,AU3,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V4" s="3" cm="1">
        <f t="array" ref="AV4">_xlfn.LET(_xlpm.teams,Teams,
          _xlpm.rounds,AV3,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W4" s="3" cm="1">
        <f t="array" ref="AW4">_xlfn.LET(_xlpm.teams,Teams,
          _xlpm.rounds,AW3,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X4" s="3" cm="1">
        <f t="array" ref="AX4">_xlfn.LET(_xlpm.teams,Teams,
          _xlpm.rounds,AX3,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Y4" s="3" cm="1">
        <f t="array" ref="AY4">_xlfn.LET(_xlpm.teams,Teams,
          _xlpm.rounds,AY3,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AZ4" s="3" cm="1">
        <f t="array" ref="AZ4">_xlfn.LET(_xlpm.teams,Teams,
          _xlpm.rounds,AZ3,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A4" s="3" cm="1">
        <f t="array" ref="BA4">_xlfn.LET(_xlpm.teams,Teams,
          _xlpm.rounds,BA3,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B4" s="3" cm="1">
        <f t="array" ref="BB4">_xlfn.LET(_xlpm.teams,Teams,
          _xlpm.rounds,BB3,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C4" s="3" cm="1">
        <f t="array" ref="BC4">_xlfn.LET(_xlpm.teams,Teams,
          _xlpm.rounds,BC3,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D4" s="3" cm="1">
        <f t="array" ref="BD4">_xlfn.LET(_xlpm.teams,Teams,
          _xlpm.rounds,BD3,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E4" s="3" cm="1">
        <f t="array" ref="BE4">_xlfn.LET(_xlpm.teams,Teams,
          _xlpm.rounds,BE3,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F4" s="3" cm="1">
        <f t="array" ref="BF4">_xlfn.LET(_xlpm.teams,Teams,
          _xlpm.rounds,BF3,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G4" s="3" cm="1">
        <f t="array" ref="BG4">_xlfn.LET(_xlpm.teams,Teams,
          _xlpm.rounds,BG3,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H4" s="3" cm="1">
        <f t="array" ref="BH4">_xlfn.LET(_xlpm.teams,Teams,
          _xlpm.rounds,BH3,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I4" s="3" cm="1">
        <f t="array" ref="BI4">_xlfn.LET(_xlpm.teams,Teams,
          _xlpm.rounds,BI3,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J4" s="3" cm="1">
        <f t="array" ref="BJ4">_xlfn.LET(_xlpm.teams,Teams,
          _xlpm.rounds,BJ3,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K4" s="3" cm="1">
        <f t="array" ref="BK4">_xlfn.LET(_xlpm.teams,Teams,
          _xlpm.rounds,BK3,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L4" s="3" cm="1">
        <f t="array" ref="BL4">_xlfn.LET(_xlpm.teams,Teams,
          _xlpm.rounds,BL3,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M4" s="3" cm="1">
        <f t="array" ref="BM4">_xlfn.LET(_xlpm.teams,Teams,
          _xlpm.rounds,BM3,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N4" s="3" cm="1">
        <f t="array" ref="BN4">_xlfn.LET(_xlpm.teams,Teams,
          _xlpm.rounds,BN3,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  <c r="BO4" s="3" cm="1">
        <f t="array" ref="BO4">_xlfn.LET(_xlpm.teams,Teams,
          _xlpm.rounds,BO3,
_xlpm.courts,ROUNDUP(_xlpm.teams/2,0),
_xlpm.games,
  _xlfn.LAMBDA(_xlpm.round,_xlfn.LET(
  _xlpm.center,_xlpm.teams,
  _xlpm.leftArray,MOD(_xlfn.SEQUENCE(_xlpm.courts-1,,_xlpm.round),_xlpm.teams-1)+1,
  _xlpm.right,MOD(_xlpm.round-_xlfn.SEQUENCE(_xlpm.courts,,_xlpm.teams-1)-1,_xlpm.teams-1)+1,
  _xlpm.left,_xlfn.VSTACK(_xlpm.center,_xlpm.leftArray),
  _xlpm.out,_xlfn.HSTACK(_xlpm.left,_xlpm.right),
  _xlpm.left&amp;"|"&amp;_xlpm.right
  )),
IF(_xlpm.rounds=0,0,_xlfn.VSTACK(_xlpm.games(_xlpm.rounds)))
)</f>
        <v>0</v>
      </c>
    </row>
    <row r="5" spans="1:80" x14ac:dyDescent="0.3">
      <c r="A5" s="1" cm="1">
        <f t="array" ref="A5">ROW(_xlfn.SINGLE(Participants[]))-ROW(_xlfn.TAKE(Participants[],1))+1</f>
        <v>2</v>
      </c>
      <c r="B5" t="s">
        <v>1</v>
      </c>
      <c r="C5" s="1">
        <f ca="1">COUNTIFS(L:L,Participants[[#This Row],[Team]])</f>
        <v>3</v>
      </c>
      <c r="F5" s="1">
        <v>2</v>
      </c>
      <c r="G5" t="str">
        <v>Anna</v>
      </c>
      <c r="H5" t="str">
        <v>Eva-Lena</v>
      </c>
      <c r="I5" s="31" t="str">
        <v>2|7</v>
      </c>
      <c r="J5">
        <v>1</v>
      </c>
      <c r="K5">
        <v>2</v>
      </c>
      <c r="L5" s="1" t="str">
        <f ca="1"/>
        <v>Eva-Lena</v>
      </c>
      <c r="O5">
        <f ca="1"/>
        <v>6</v>
      </c>
      <c r="P5" t="str">
        <f ca="1"/>
        <v>Johanna</v>
      </c>
      <c r="Q5">
        <f ca="1"/>
        <v>1</v>
      </c>
      <c r="S5" s="1">
        <v>2</v>
      </c>
      <c r="T5" t="str">
        <v>Malin</v>
      </c>
      <c r="U5" t="str">
        <v>Eleonor</v>
      </c>
      <c r="V5" t="str">
        <v>1|3</v>
      </c>
      <c r="W5">
        <v>2</v>
      </c>
      <c r="X5">
        <v>3</v>
      </c>
      <c r="AC5">
        <v>1</v>
      </c>
      <c r="AD5">
        <v>2</v>
      </c>
      <c r="AE5" t="str">
        <v>2|7</v>
      </c>
      <c r="AG5" t="s">
        <v>14</v>
      </c>
      <c r="AH5" s="6">
        <f>2*ROUNDUP(ROWS(Participants[Team])/2,0)</f>
        <v>8</v>
      </c>
      <c r="AJ5" s="1">
        <v>2</v>
      </c>
      <c r="AK5" t="str">
        <v>2|7</v>
      </c>
      <c r="AL5" s="10" t="str">
        <v>3|1</v>
      </c>
      <c r="AM5" t="str">
        <v>4|2</v>
      </c>
      <c r="AN5" s="10" t="str">
        <v>5|3</v>
      </c>
      <c r="AO5" t="str">
        <v>6|4</v>
      </c>
      <c r="AP5" s="10" t="str">
        <v>7|5</v>
      </c>
      <c r="AQ5" t="str">
        <v>1|6</v>
      </c>
      <c r="AR5" s="10"/>
      <c r="AT5" s="10"/>
      <c r="AV5" s="10"/>
      <c r="AX5" s="10"/>
    </row>
    <row r="6" spans="1:80" x14ac:dyDescent="0.3">
      <c r="A6" s="1" cm="1">
        <f t="array" ref="A6">ROW(_xlfn.SINGLE(Participants[]))-ROW(_xlfn.TAKE(Participants[],1))+1</f>
        <v>3</v>
      </c>
      <c r="B6" t="s">
        <v>2</v>
      </c>
      <c r="C6" s="1">
        <f ca="1">COUNTIFS(L:L,Participants[[#This Row],[Team]])</f>
        <v>3</v>
      </c>
      <c r="F6" s="1">
        <v>3</v>
      </c>
      <c r="G6" t="str">
        <v>Eleonor</v>
      </c>
      <c r="H6" t="str">
        <v>Johanna</v>
      </c>
      <c r="I6" s="31" t="str">
        <v>3|6</v>
      </c>
      <c r="J6">
        <v>1</v>
      </c>
      <c r="K6">
        <v>3</v>
      </c>
      <c r="L6" s="1" t="str">
        <f ca="1"/>
        <v>Eleonor</v>
      </c>
      <c r="O6">
        <f ca="1"/>
        <v>7</v>
      </c>
      <c r="P6" t="str">
        <f ca="1"/>
        <v>Eva-Lena</v>
      </c>
      <c r="Q6">
        <f ca="1"/>
        <v>4</v>
      </c>
      <c r="S6" s="1">
        <v>3</v>
      </c>
      <c r="T6" t="str">
        <v>Malin</v>
      </c>
      <c r="U6" t="str">
        <v>Cecilia</v>
      </c>
      <c r="V6" t="str">
        <v>1|4</v>
      </c>
      <c r="W6">
        <v>6</v>
      </c>
      <c r="X6">
        <v>4</v>
      </c>
      <c r="AC6">
        <v>1</v>
      </c>
      <c r="AD6">
        <v>3</v>
      </c>
      <c r="AE6" t="str">
        <v>3|6</v>
      </c>
      <c r="AH6" s="1" t="str">
        <f>IF(ROWS(Participants[Team])=Teams,"","Includes paus as a team")</f>
        <v>Includes paus as a team</v>
      </c>
      <c r="AJ6" s="1">
        <v>3</v>
      </c>
      <c r="AK6" t="str">
        <v>3|6</v>
      </c>
      <c r="AL6" s="10" t="str">
        <v>4|7</v>
      </c>
      <c r="AM6" t="str">
        <v>5|1</v>
      </c>
      <c r="AN6" s="10" t="str">
        <v>6|2</v>
      </c>
      <c r="AO6" t="str">
        <v>7|3</v>
      </c>
      <c r="AP6" s="10" t="str">
        <v>1|4</v>
      </c>
      <c r="AQ6" t="str">
        <v>2|5</v>
      </c>
      <c r="AR6" s="10"/>
      <c r="AT6" s="10"/>
      <c r="AV6" s="10"/>
      <c r="AX6" s="10"/>
    </row>
    <row r="7" spans="1:80" x14ac:dyDescent="0.3">
      <c r="A7" s="1" cm="1">
        <f t="array" ref="A7">ROW(_xlfn.SINGLE(Participants[]))-ROW(_xlfn.TAKE(Participants[],1))+1</f>
        <v>4</v>
      </c>
      <c r="B7" t="s">
        <v>4</v>
      </c>
      <c r="C7" s="1">
        <f ca="1">COUNTIFS(L:L,Participants[[#This Row],[Team]])</f>
        <v>3</v>
      </c>
      <c r="F7" s="1">
        <v>4</v>
      </c>
      <c r="G7" t="str">
        <v>Cecilia</v>
      </c>
      <c r="H7" t="str">
        <v>Camilla</v>
      </c>
      <c r="I7" s="31" t="str">
        <v>4|5</v>
      </c>
      <c r="J7">
        <v>1</v>
      </c>
      <c r="K7">
        <v>4</v>
      </c>
      <c r="L7" s="1" t="str">
        <f ca="1"/>
        <v>Camilla</v>
      </c>
      <c r="O7">
        <f ca="1"/>
        <v>3</v>
      </c>
      <c r="P7" t="str">
        <f ca="1"/>
        <v>Eleonor</v>
      </c>
      <c r="Q7">
        <f ca="1"/>
        <v>3</v>
      </c>
      <c r="S7" s="1">
        <v>4</v>
      </c>
      <c r="T7" t="str">
        <v>Malin</v>
      </c>
      <c r="U7" t="str">
        <v>Camilla</v>
      </c>
      <c r="V7" t="str">
        <v>1|5</v>
      </c>
      <c r="W7">
        <v>3</v>
      </c>
      <c r="X7">
        <v>1</v>
      </c>
      <c r="AC7">
        <v>1</v>
      </c>
      <c r="AD7">
        <v>4</v>
      </c>
      <c r="AE7" t="str">
        <v>4|5</v>
      </c>
      <c r="AJ7" s="1">
        <v>4</v>
      </c>
      <c r="AK7" t="str">
        <v>4|5</v>
      </c>
      <c r="AL7" s="10" t="str">
        <v>5|6</v>
      </c>
      <c r="AM7" t="str">
        <v>6|7</v>
      </c>
      <c r="AN7" s="10" t="str">
        <v>7|1</v>
      </c>
      <c r="AO7" t="str">
        <v>1|2</v>
      </c>
      <c r="AP7" s="10" t="str">
        <v>2|3</v>
      </c>
      <c r="AQ7" t="str">
        <v>3|4</v>
      </c>
      <c r="AR7" s="10"/>
      <c r="AT7" s="10"/>
      <c r="AV7" s="10"/>
      <c r="AX7" s="10"/>
    </row>
    <row r="8" spans="1:80" x14ac:dyDescent="0.3">
      <c r="A8" s="1" cm="1">
        <f t="array" ref="A8">ROW(_xlfn.SINGLE(Participants[]))-ROW(_xlfn.TAKE(Participants[],1))+1</f>
        <v>5</v>
      </c>
      <c r="B8" t="s">
        <v>11</v>
      </c>
      <c r="C8" s="33">
        <f ca="1">COUNTIFS(L:L,Participants[[#This Row],[Team]])</f>
        <v>4</v>
      </c>
      <c r="F8" s="1">
        <v>5</v>
      </c>
      <c r="G8" t="str">
        <v>Camilla</v>
      </c>
      <c r="H8" t="str">
        <v>Johanna</v>
      </c>
      <c r="I8" s="31" t="str">
        <v>5|6</v>
      </c>
      <c r="J8">
        <v>2</v>
      </c>
      <c r="K8">
        <v>1</v>
      </c>
      <c r="L8" s="1" t="str">
        <f ca="1"/>
        <v>Johanna</v>
      </c>
      <c r="O8">
        <f ca="1"/>
        <v>4</v>
      </c>
      <c r="P8" t="str">
        <f ca="1"/>
        <v>Cecilia</v>
      </c>
      <c r="Q8">
        <f ca="1"/>
        <v>3</v>
      </c>
      <c r="S8" s="1">
        <v>5</v>
      </c>
      <c r="T8" t="str">
        <v>Malin</v>
      </c>
      <c r="U8" t="str">
        <v>Johanna</v>
      </c>
      <c r="V8" t="str">
        <v>1|6</v>
      </c>
      <c r="W8">
        <v>7</v>
      </c>
      <c r="X8">
        <v>4</v>
      </c>
      <c r="AC8">
        <v>2</v>
      </c>
      <c r="AD8">
        <v>2</v>
      </c>
      <c r="AE8" t="str">
        <v>8|2</v>
      </c>
      <c r="AL8" s="10"/>
      <c r="AN8" s="10"/>
      <c r="AP8" s="10"/>
      <c r="AR8" s="10"/>
      <c r="AT8" s="10"/>
      <c r="AV8" s="10"/>
      <c r="AX8" s="10"/>
    </row>
    <row r="9" spans="1:80" x14ac:dyDescent="0.3">
      <c r="A9" s="1" cm="1">
        <f t="array" ref="A9">ROW(_xlfn.SINGLE(Participants[]))-ROW(_xlfn.TAKE(Participants[],1))+1</f>
        <v>6</v>
      </c>
      <c r="B9" t="s">
        <v>12</v>
      </c>
      <c r="C9" s="33">
        <f ca="1">COUNTIFS(L:L,Participants[[#This Row],[Team]])</f>
        <v>1</v>
      </c>
      <c r="F9" s="1">
        <v>6</v>
      </c>
      <c r="G9" t="str">
        <v>Anna</v>
      </c>
      <c r="H9" t="str">
        <v>-</v>
      </c>
      <c r="I9" s="31" t="str">
        <v>2|8</v>
      </c>
      <c r="J9">
        <v>2</v>
      </c>
      <c r="K9">
        <v>2</v>
      </c>
      <c r="L9" s="1" t="str">
        <f ca="1"/>
        <v>-</v>
      </c>
      <c r="O9">
        <f ca="1"/>
        <v>5</v>
      </c>
      <c r="P9" t="str">
        <f ca="1"/>
        <v>Camilla</v>
      </c>
      <c r="Q9">
        <f ca="1"/>
        <v>4</v>
      </c>
      <c r="S9" s="1">
        <v>6</v>
      </c>
      <c r="T9" t="str">
        <v>Malin</v>
      </c>
      <c r="U9" t="str">
        <v>Eva-Lena</v>
      </c>
      <c r="V9" t="str">
        <v>1|7</v>
      </c>
      <c r="W9">
        <v>4</v>
      </c>
      <c r="X9">
        <v>3</v>
      </c>
      <c r="AC9">
        <v>2</v>
      </c>
      <c r="AD9">
        <v>3</v>
      </c>
      <c r="AE9" t="str">
        <v>3|1</v>
      </c>
      <c r="AL9" s="10"/>
      <c r="AN9" s="10"/>
      <c r="AP9" s="10"/>
      <c r="AR9" s="10"/>
      <c r="AT9" s="10"/>
      <c r="AV9" s="10"/>
      <c r="AX9" s="10"/>
    </row>
    <row r="10" spans="1:80" x14ac:dyDescent="0.3">
      <c r="A10" s="1" cm="1">
        <f t="array" ref="A10">ROW(_xlfn.SINGLE(Participants[]))-ROW(_xlfn.TAKE(Participants[],1))+1</f>
        <v>7</v>
      </c>
      <c r="B10" t="s">
        <v>18</v>
      </c>
      <c r="C10" s="33">
        <f ca="1">COUNTIFS(L:L,Participants[[#This Row],[Team]])</f>
        <v>4</v>
      </c>
      <c r="F10" s="1">
        <v>7</v>
      </c>
      <c r="G10" t="str">
        <v>Malin</v>
      </c>
      <c r="H10" t="str">
        <v>Eleonor</v>
      </c>
      <c r="I10" s="31" t="str">
        <v>1|3</v>
      </c>
      <c r="J10">
        <v>2</v>
      </c>
      <c r="K10">
        <v>3</v>
      </c>
      <c r="L10" s="1" t="str">
        <f ca="1"/>
        <v>Malin</v>
      </c>
      <c r="O10">
        <f ca="1"/>
        <v>2</v>
      </c>
      <c r="P10" t="str">
        <f ca="1"/>
        <v>Anna</v>
      </c>
      <c r="Q10">
        <f ca="1"/>
        <v>3</v>
      </c>
      <c r="S10" s="1">
        <v>7</v>
      </c>
      <c r="T10" t="str">
        <v>Malin</v>
      </c>
      <c r="U10" t="str">
        <v>-</v>
      </c>
      <c r="V10" t="str">
        <v>1|8</v>
      </c>
      <c r="W10">
        <v>1</v>
      </c>
      <c r="X10">
        <v>1</v>
      </c>
      <c r="AA10" s="10"/>
      <c r="AB10" s="10"/>
      <c r="AC10">
        <v>2</v>
      </c>
      <c r="AD10">
        <v>4</v>
      </c>
      <c r="AE10" t="str">
        <v>4|7</v>
      </c>
      <c r="AL10" s="10"/>
      <c r="AN10" s="10"/>
      <c r="AP10" s="10"/>
      <c r="AR10" s="10"/>
      <c r="AT10" s="10"/>
      <c r="AV10" s="10"/>
      <c r="AX10" s="10"/>
      <c r="BD10" s="10"/>
    </row>
    <row r="11" spans="1:80" x14ac:dyDescent="0.3">
      <c r="F11" s="1">
        <v>8</v>
      </c>
      <c r="G11" t="str">
        <v>Cecilia</v>
      </c>
      <c r="H11" t="str">
        <v>Eva-Lena</v>
      </c>
      <c r="I11" s="31" t="str">
        <v>4|7</v>
      </c>
      <c r="J11">
        <v>2</v>
      </c>
      <c r="K11">
        <v>4</v>
      </c>
      <c r="L11" s="1" t="str">
        <f ca="1"/>
        <v>Eva-Lena</v>
      </c>
      <c r="S11" s="1">
        <v>8</v>
      </c>
      <c r="T11" t="str">
        <v>Anna</v>
      </c>
      <c r="U11" t="str">
        <v>Eleonor</v>
      </c>
      <c r="V11" t="str">
        <v>2|3</v>
      </c>
      <c r="W11">
        <v>6</v>
      </c>
      <c r="X11">
        <v>1</v>
      </c>
      <c r="AC11">
        <v>2</v>
      </c>
      <c r="AD11">
        <v>1</v>
      </c>
      <c r="AE11" t="str">
        <v>5|6</v>
      </c>
      <c r="AL11" s="10"/>
      <c r="AN11" s="10"/>
      <c r="AP11" s="10"/>
      <c r="AR11" s="10"/>
      <c r="AT11" s="10"/>
      <c r="AV11" s="10"/>
      <c r="AX11" s="10"/>
    </row>
    <row r="12" spans="1:80" x14ac:dyDescent="0.3">
      <c r="F12" s="1">
        <v>9</v>
      </c>
      <c r="G12" t="str">
        <v>Malin</v>
      </c>
      <c r="H12" t="str">
        <v>Camilla</v>
      </c>
      <c r="I12" s="31" t="str">
        <v>1|5</v>
      </c>
      <c r="J12">
        <v>3</v>
      </c>
      <c r="K12">
        <v>1</v>
      </c>
      <c r="L12" s="1" t="str">
        <f ca="1"/>
        <v>Camilla</v>
      </c>
      <c r="S12" s="1">
        <v>9</v>
      </c>
      <c r="T12" t="str">
        <v>Anna</v>
      </c>
      <c r="U12" t="str">
        <v>Cecilia</v>
      </c>
      <c r="V12" t="str">
        <v>2|4</v>
      </c>
      <c r="W12">
        <v>3</v>
      </c>
      <c r="X12">
        <v>4</v>
      </c>
      <c r="AC12">
        <v>3</v>
      </c>
      <c r="AD12">
        <v>3</v>
      </c>
      <c r="AE12" t="str">
        <v>8|3</v>
      </c>
      <c r="AL12" s="10"/>
      <c r="AN12" s="10"/>
      <c r="AP12" s="10"/>
      <c r="AR12" s="10"/>
      <c r="AT12" s="10"/>
      <c r="AV12" s="10"/>
      <c r="AX12" s="10"/>
    </row>
    <row r="13" spans="1:80" x14ac:dyDescent="0.3">
      <c r="F13" s="1">
        <v>10</v>
      </c>
      <c r="G13" t="str">
        <v>Johanna</v>
      </c>
      <c r="H13" t="str">
        <v>Eva-Lena</v>
      </c>
      <c r="I13" s="31" t="str">
        <v>6|7</v>
      </c>
      <c r="J13">
        <v>3</v>
      </c>
      <c r="K13">
        <v>2</v>
      </c>
      <c r="L13" s="1" t="str">
        <f ca="1"/>
        <v>Eva-Lena</v>
      </c>
      <c r="S13" s="1">
        <v>10</v>
      </c>
      <c r="T13" t="str">
        <v>Anna</v>
      </c>
      <c r="U13" t="str">
        <v>Camilla</v>
      </c>
      <c r="V13" t="str">
        <v>2|5</v>
      </c>
      <c r="W13">
        <v>7</v>
      </c>
      <c r="X13">
        <v>1</v>
      </c>
      <c r="AC13">
        <v>3</v>
      </c>
      <c r="AD13">
        <v>4</v>
      </c>
      <c r="AE13" t="str">
        <v>4|2</v>
      </c>
      <c r="AL13" s="10"/>
      <c r="AN13" s="10"/>
      <c r="AP13" s="10"/>
      <c r="AR13" s="10"/>
      <c r="AT13" s="10"/>
      <c r="AV13" s="10"/>
      <c r="AX13" s="10"/>
    </row>
    <row r="14" spans="1:80" x14ac:dyDescent="0.3">
      <c r="F14" s="1">
        <v>11</v>
      </c>
      <c r="G14" t="str">
        <v>Eleonor</v>
      </c>
      <c r="H14" t="str">
        <v>-</v>
      </c>
      <c r="I14" s="31" t="str">
        <v>3|8</v>
      </c>
      <c r="J14">
        <v>3</v>
      </c>
      <c r="K14">
        <v>3</v>
      </c>
      <c r="L14" s="1" t="str">
        <f ca="1"/>
        <v>-</v>
      </c>
      <c r="S14" s="1">
        <v>11</v>
      </c>
      <c r="T14" t="str">
        <v>Anna</v>
      </c>
      <c r="U14" t="str">
        <v>Johanna</v>
      </c>
      <c r="V14" t="str">
        <v>2|6</v>
      </c>
      <c r="W14">
        <v>4</v>
      </c>
      <c r="X14">
        <v>2</v>
      </c>
      <c r="AC14">
        <v>3</v>
      </c>
      <c r="AD14">
        <v>1</v>
      </c>
      <c r="AE14" t="str">
        <v>5|1</v>
      </c>
      <c r="AL14" s="10"/>
      <c r="AN14" s="10"/>
      <c r="AP14" s="10"/>
      <c r="AR14" s="10"/>
      <c r="AT14" s="10"/>
      <c r="AV14" s="10"/>
      <c r="AX14" s="10"/>
    </row>
    <row r="15" spans="1:80" x14ac:dyDescent="0.3">
      <c r="F15" s="1">
        <v>12</v>
      </c>
      <c r="G15" t="str">
        <v>Anna</v>
      </c>
      <c r="H15" t="str">
        <v>Cecilia</v>
      </c>
      <c r="I15" s="31" t="str">
        <v>2|4</v>
      </c>
      <c r="J15">
        <v>3</v>
      </c>
      <c r="K15">
        <v>4</v>
      </c>
      <c r="L15" s="1" t="str">
        <f ca="1"/>
        <v>Anna</v>
      </c>
      <c r="S15" s="1">
        <v>12</v>
      </c>
      <c r="T15" t="str">
        <v>Anna</v>
      </c>
      <c r="U15" t="str">
        <v>Eva-Lena</v>
      </c>
      <c r="V15" t="str">
        <v>2|7</v>
      </c>
      <c r="W15">
        <v>1</v>
      </c>
      <c r="X15">
        <v>2</v>
      </c>
      <c r="AC15">
        <v>3</v>
      </c>
      <c r="AD15">
        <v>2</v>
      </c>
      <c r="AE15" t="str">
        <v>6|7</v>
      </c>
      <c r="AL15" s="10"/>
      <c r="AN15" s="10"/>
      <c r="AP15" s="10"/>
      <c r="AR15" s="10"/>
      <c r="AT15" s="10"/>
      <c r="AV15" s="10"/>
      <c r="AX15" s="10"/>
    </row>
    <row r="16" spans="1:80" x14ac:dyDescent="0.3">
      <c r="F16" s="1">
        <v>13</v>
      </c>
      <c r="G16" t="str">
        <v>Eleonor</v>
      </c>
      <c r="H16" t="str">
        <v>Camilla</v>
      </c>
      <c r="I16" s="31" t="str">
        <v>3|5</v>
      </c>
      <c r="J16">
        <v>4</v>
      </c>
      <c r="K16">
        <v>1</v>
      </c>
      <c r="L16" s="1" t="str">
        <f ca="1"/>
        <v>Eleonor</v>
      </c>
      <c r="S16" s="1">
        <v>13</v>
      </c>
      <c r="T16" t="str">
        <v>Anna</v>
      </c>
      <c r="U16" t="str">
        <v>-</v>
      </c>
      <c r="V16" t="str">
        <v>2|8</v>
      </c>
      <c r="W16">
        <v>2</v>
      </c>
      <c r="X16">
        <v>2</v>
      </c>
      <c r="AC16">
        <v>4</v>
      </c>
      <c r="AD16">
        <v>4</v>
      </c>
      <c r="AE16" t="str">
        <v>8|4</v>
      </c>
      <c r="AL16" s="10"/>
      <c r="AN16" s="10"/>
      <c r="AP16" s="10"/>
      <c r="AR16" s="10"/>
      <c r="AT16" s="10"/>
      <c r="AV16" s="10"/>
      <c r="AX16" s="10"/>
    </row>
    <row r="17" spans="1:31" x14ac:dyDescent="0.3">
      <c r="F17" s="1">
        <v>14</v>
      </c>
      <c r="G17" t="str">
        <v>Anna</v>
      </c>
      <c r="H17" t="str">
        <v>Johanna</v>
      </c>
      <c r="I17" s="31" t="str">
        <v>2|6</v>
      </c>
      <c r="J17">
        <v>4</v>
      </c>
      <c r="K17">
        <v>2</v>
      </c>
      <c r="L17" s="1" t="str">
        <f ca="1"/>
        <v>Anna</v>
      </c>
      <c r="S17" s="1">
        <v>14</v>
      </c>
      <c r="T17" t="str">
        <v>Eleonor</v>
      </c>
      <c r="U17" t="str">
        <v>Cecilia</v>
      </c>
      <c r="V17" t="str">
        <v>3|4</v>
      </c>
      <c r="W17">
        <v>7</v>
      </c>
      <c r="X17">
        <v>2</v>
      </c>
      <c r="AC17">
        <v>4</v>
      </c>
      <c r="AD17">
        <v>1</v>
      </c>
      <c r="AE17" t="str">
        <v>5|3</v>
      </c>
    </row>
    <row r="18" spans="1:31" x14ac:dyDescent="0.3">
      <c r="F18" s="1">
        <v>15</v>
      </c>
      <c r="G18" t="str">
        <v>Malin</v>
      </c>
      <c r="H18" t="str">
        <v>Eva-Lena</v>
      </c>
      <c r="I18" s="31" t="str">
        <v>1|7</v>
      </c>
      <c r="J18">
        <v>4</v>
      </c>
      <c r="K18">
        <v>3</v>
      </c>
      <c r="L18" s="1" t="str">
        <f ca="1"/>
        <v>Eva-Lena</v>
      </c>
      <c r="S18" s="1">
        <v>15</v>
      </c>
      <c r="T18" t="str">
        <v>Eleonor</v>
      </c>
      <c r="U18" t="str">
        <v>Camilla</v>
      </c>
      <c r="V18" t="str">
        <v>3|5</v>
      </c>
      <c r="W18">
        <v>4</v>
      </c>
      <c r="X18">
        <v>1</v>
      </c>
      <c r="AC18">
        <v>4</v>
      </c>
      <c r="AD18">
        <v>2</v>
      </c>
      <c r="AE18" t="str">
        <v>6|2</v>
      </c>
    </row>
    <row r="19" spans="1:31" x14ac:dyDescent="0.3">
      <c r="F19" s="1">
        <v>16</v>
      </c>
      <c r="G19" t="str">
        <v>Cecilia</v>
      </c>
      <c r="H19" t="str">
        <v>-</v>
      </c>
      <c r="I19" s="31" t="str">
        <v>4|8</v>
      </c>
      <c r="J19">
        <v>4</v>
      </c>
      <c r="K19">
        <v>4</v>
      </c>
      <c r="L19" s="1" t="str">
        <f ca="1"/>
        <v>-</v>
      </c>
      <c r="S19" s="1">
        <v>16</v>
      </c>
      <c r="T19" t="str">
        <v>Eleonor</v>
      </c>
      <c r="U19" t="str">
        <v>Johanna</v>
      </c>
      <c r="V19" t="str">
        <v>3|6</v>
      </c>
      <c r="W19">
        <v>1</v>
      </c>
      <c r="X19">
        <v>3</v>
      </c>
      <c r="AC19">
        <v>4</v>
      </c>
      <c r="AD19">
        <v>3</v>
      </c>
      <c r="AE19" t="str">
        <v>7|1</v>
      </c>
    </row>
    <row r="20" spans="1:31" x14ac:dyDescent="0.3">
      <c r="F20" s="1">
        <v>17</v>
      </c>
      <c r="G20" t="str">
        <v>Camilla</v>
      </c>
      <c r="H20" t="str">
        <v>-</v>
      </c>
      <c r="I20" s="31" t="str">
        <v>5|8</v>
      </c>
      <c r="J20">
        <v>5</v>
      </c>
      <c r="K20">
        <v>1</v>
      </c>
      <c r="L20" s="1" t="str">
        <f ca="1"/>
        <v>-</v>
      </c>
      <c r="S20" s="1">
        <v>17</v>
      </c>
      <c r="T20" t="str">
        <v>Eleonor</v>
      </c>
      <c r="U20" t="str">
        <v>Eva-Lena</v>
      </c>
      <c r="V20" t="str">
        <v>3|7</v>
      </c>
      <c r="W20">
        <v>5</v>
      </c>
      <c r="X20">
        <v>3</v>
      </c>
      <c r="AC20">
        <v>5</v>
      </c>
      <c r="AD20">
        <v>1</v>
      </c>
      <c r="AE20" t="str">
        <v>8|5</v>
      </c>
    </row>
    <row r="21" spans="1:31" x14ac:dyDescent="0.3">
      <c r="F21" s="1">
        <v>18</v>
      </c>
      <c r="G21" t="str">
        <v>Cecilia</v>
      </c>
      <c r="H21" t="str">
        <v>Johanna</v>
      </c>
      <c r="I21" s="31" t="str">
        <v>4|6</v>
      </c>
      <c r="J21">
        <v>5</v>
      </c>
      <c r="K21">
        <v>2</v>
      </c>
      <c r="L21" s="1" t="str">
        <f ca="1"/>
        <v>Cecilia</v>
      </c>
      <c r="S21" s="1">
        <v>18</v>
      </c>
      <c r="T21" t="str">
        <v>Eleonor</v>
      </c>
      <c r="U21" t="str">
        <v>-</v>
      </c>
      <c r="V21" t="str">
        <v>3|8</v>
      </c>
      <c r="W21">
        <v>3</v>
      </c>
      <c r="X21">
        <v>3</v>
      </c>
      <c r="AC21">
        <v>5</v>
      </c>
      <c r="AD21">
        <v>2</v>
      </c>
      <c r="AE21" t="str">
        <v>6|4</v>
      </c>
    </row>
    <row r="22" spans="1:31" x14ac:dyDescent="0.3">
      <c r="F22" s="1">
        <v>19</v>
      </c>
      <c r="G22" t="str">
        <v>Eleonor</v>
      </c>
      <c r="H22" t="str">
        <v>Eva-Lena</v>
      </c>
      <c r="I22" s="31" t="str">
        <v>3|7</v>
      </c>
      <c r="J22">
        <v>5</v>
      </c>
      <c r="K22">
        <v>3</v>
      </c>
      <c r="L22" s="1" t="str">
        <f ca="1"/>
        <v>Eleonor</v>
      </c>
      <c r="S22" s="1">
        <v>19</v>
      </c>
      <c r="T22" t="str">
        <v>Cecilia</v>
      </c>
      <c r="U22" t="str">
        <v>Camilla</v>
      </c>
      <c r="V22" t="str">
        <v>4|5</v>
      </c>
      <c r="W22">
        <v>1</v>
      </c>
      <c r="X22">
        <v>4</v>
      </c>
      <c r="AC22">
        <v>5</v>
      </c>
      <c r="AD22">
        <v>3</v>
      </c>
      <c r="AE22" t="str">
        <v>7|3</v>
      </c>
    </row>
    <row r="23" spans="1:31" x14ac:dyDescent="0.3">
      <c r="F23" s="1">
        <v>20</v>
      </c>
      <c r="G23" t="str">
        <v>Malin</v>
      </c>
      <c r="H23" t="str">
        <v>Anna</v>
      </c>
      <c r="I23" s="31" t="str">
        <v>1|2</v>
      </c>
      <c r="J23">
        <v>5</v>
      </c>
      <c r="K23">
        <v>4</v>
      </c>
      <c r="L23" s="1" t="str">
        <f ca="1"/>
        <v>Malin</v>
      </c>
      <c r="S23" s="1">
        <v>20</v>
      </c>
      <c r="T23" t="str">
        <v>Cecilia</v>
      </c>
      <c r="U23" t="str">
        <v>Johanna</v>
      </c>
      <c r="V23" t="str">
        <v>4|6</v>
      </c>
      <c r="W23">
        <v>5</v>
      </c>
      <c r="X23">
        <v>2</v>
      </c>
      <c r="AC23">
        <v>5</v>
      </c>
      <c r="AD23">
        <v>4</v>
      </c>
      <c r="AE23" t="str">
        <v>1|2</v>
      </c>
    </row>
    <row r="24" spans="1:31" x14ac:dyDescent="0.3">
      <c r="F24" s="1">
        <v>21</v>
      </c>
      <c r="G24" t="str">
        <v>Anna</v>
      </c>
      <c r="H24" t="str">
        <v>Eleonor</v>
      </c>
      <c r="I24" s="31" t="str">
        <v>2|3</v>
      </c>
      <c r="J24">
        <v>6</v>
      </c>
      <c r="K24">
        <v>1</v>
      </c>
      <c r="L24" s="1" t="str">
        <f ca="1"/>
        <v>Anna</v>
      </c>
      <c r="S24" s="1">
        <v>21</v>
      </c>
      <c r="T24" t="str">
        <v>Cecilia</v>
      </c>
      <c r="U24" t="str">
        <v>Eva-Lena</v>
      </c>
      <c r="V24" t="str">
        <v>4|7</v>
      </c>
      <c r="W24">
        <v>2</v>
      </c>
      <c r="X24">
        <v>4</v>
      </c>
      <c r="AC24">
        <v>6</v>
      </c>
      <c r="AD24">
        <v>2</v>
      </c>
      <c r="AE24" t="str">
        <v>8|6</v>
      </c>
    </row>
    <row r="25" spans="1:31" x14ac:dyDescent="0.3">
      <c r="F25" s="1">
        <v>22</v>
      </c>
      <c r="G25" t="str">
        <v>Johanna</v>
      </c>
      <c r="H25" t="str">
        <v>-</v>
      </c>
      <c r="I25" s="31" t="str">
        <v>6|8</v>
      </c>
      <c r="J25">
        <v>6</v>
      </c>
      <c r="K25">
        <v>2</v>
      </c>
      <c r="L25" s="1" t="str">
        <f ca="1"/>
        <v>-</v>
      </c>
      <c r="S25" s="1">
        <v>22</v>
      </c>
      <c r="T25" t="str">
        <v>Cecilia</v>
      </c>
      <c r="U25" t="str">
        <v>-</v>
      </c>
      <c r="V25" t="str">
        <v>4|8</v>
      </c>
      <c r="W25">
        <v>4</v>
      </c>
      <c r="X25">
        <v>4</v>
      </c>
      <c r="AC25">
        <v>6</v>
      </c>
      <c r="AD25">
        <v>3</v>
      </c>
      <c r="AE25" t="str">
        <v>7|5</v>
      </c>
    </row>
    <row r="26" spans="1:31" x14ac:dyDescent="0.3">
      <c r="F26" s="1">
        <v>23</v>
      </c>
      <c r="G26" t="str">
        <v>Camilla</v>
      </c>
      <c r="H26" t="str">
        <v>Eva-Lena</v>
      </c>
      <c r="I26" s="31" t="str">
        <v>5|7</v>
      </c>
      <c r="J26">
        <v>6</v>
      </c>
      <c r="K26">
        <v>3</v>
      </c>
      <c r="L26" s="1" t="str">
        <f ca="1"/>
        <v>Camilla</v>
      </c>
      <c r="S26" s="1">
        <v>23</v>
      </c>
      <c r="T26" t="str">
        <v>Camilla</v>
      </c>
      <c r="U26" t="str">
        <v>Johanna</v>
      </c>
      <c r="V26" t="str">
        <v>5|6</v>
      </c>
      <c r="W26">
        <v>2</v>
      </c>
      <c r="X26">
        <v>1</v>
      </c>
      <c r="AC26">
        <v>6</v>
      </c>
      <c r="AD26">
        <v>4</v>
      </c>
      <c r="AE26" t="str">
        <v>1|4</v>
      </c>
    </row>
    <row r="27" spans="1:31" x14ac:dyDescent="0.3">
      <c r="F27" s="1">
        <v>24</v>
      </c>
      <c r="G27" t="str">
        <v>Malin</v>
      </c>
      <c r="H27" t="str">
        <v>Cecilia</v>
      </c>
      <c r="I27" s="31" t="str">
        <v>1|4</v>
      </c>
      <c r="J27">
        <v>6</v>
      </c>
      <c r="K27">
        <v>4</v>
      </c>
      <c r="L27" s="1" t="str">
        <f ca="1"/>
        <v>Cecilia</v>
      </c>
      <c r="S27" s="1">
        <v>24</v>
      </c>
      <c r="T27" t="str">
        <v>Camilla</v>
      </c>
      <c r="U27" t="str">
        <v>Eva-Lena</v>
      </c>
      <c r="V27" t="str">
        <v>5|7</v>
      </c>
      <c r="W27">
        <v>6</v>
      </c>
      <c r="X27">
        <v>3</v>
      </c>
      <c r="AC27">
        <v>6</v>
      </c>
      <c r="AD27">
        <v>1</v>
      </c>
      <c r="AE27" t="str">
        <v>2|3</v>
      </c>
    </row>
    <row r="28" spans="1:31" x14ac:dyDescent="0.3">
      <c r="F28" s="1">
        <v>25</v>
      </c>
      <c r="G28" t="str">
        <v>Anna</v>
      </c>
      <c r="H28" t="str">
        <v>Camilla</v>
      </c>
      <c r="I28" s="31" t="str">
        <v>2|5</v>
      </c>
      <c r="J28">
        <v>7</v>
      </c>
      <c r="K28">
        <v>1</v>
      </c>
      <c r="L28" s="1" t="str">
        <f ca="1"/>
        <v>Camilla</v>
      </c>
      <c r="S28" s="1">
        <v>25</v>
      </c>
      <c r="T28" t="str">
        <v>Camilla</v>
      </c>
      <c r="U28" t="str">
        <v>-</v>
      </c>
      <c r="V28" t="str">
        <v>5|8</v>
      </c>
      <c r="W28">
        <v>5</v>
      </c>
      <c r="X28">
        <v>1</v>
      </c>
      <c r="AC28">
        <v>7</v>
      </c>
      <c r="AD28">
        <v>3</v>
      </c>
      <c r="AE28" t="str">
        <v>8|7</v>
      </c>
    </row>
    <row r="29" spans="1:31" x14ac:dyDescent="0.3">
      <c r="F29" s="1">
        <v>26</v>
      </c>
      <c r="G29" t="str">
        <v>Eleonor</v>
      </c>
      <c r="H29" t="str">
        <v>Cecilia</v>
      </c>
      <c r="I29" s="31" t="str">
        <v>3|4</v>
      </c>
      <c r="J29">
        <v>7</v>
      </c>
      <c r="K29">
        <v>2</v>
      </c>
      <c r="L29" s="1" t="str">
        <f ca="1"/>
        <v>Cecilia</v>
      </c>
      <c r="S29" s="1">
        <v>26</v>
      </c>
      <c r="T29" t="str">
        <v>Johanna</v>
      </c>
      <c r="U29" t="str">
        <v>Eva-Lena</v>
      </c>
      <c r="V29" t="str">
        <v>6|7</v>
      </c>
      <c r="W29">
        <v>3</v>
      </c>
      <c r="X29">
        <v>2</v>
      </c>
      <c r="AC29">
        <v>7</v>
      </c>
      <c r="AD29">
        <v>4</v>
      </c>
      <c r="AE29" t="str">
        <v>1|6</v>
      </c>
    </row>
    <row r="30" spans="1:31" x14ac:dyDescent="0.3">
      <c r="F30" s="1">
        <v>27</v>
      </c>
      <c r="G30" t="str">
        <v>Eva-Lena</v>
      </c>
      <c r="H30" t="str">
        <v>-</v>
      </c>
      <c r="I30" s="31" t="str">
        <v>7|8</v>
      </c>
      <c r="J30">
        <v>7</v>
      </c>
      <c r="K30">
        <v>3</v>
      </c>
      <c r="L30" s="1" t="str">
        <f ca="1"/>
        <v>-</v>
      </c>
      <c r="S30" s="1">
        <v>27</v>
      </c>
      <c r="T30" t="str">
        <v>Johanna</v>
      </c>
      <c r="U30" t="str">
        <v>-</v>
      </c>
      <c r="V30" t="str">
        <v>6|8</v>
      </c>
      <c r="W30">
        <v>6</v>
      </c>
      <c r="X30">
        <v>2</v>
      </c>
      <c r="AC30">
        <v>7</v>
      </c>
      <c r="AD30">
        <v>1</v>
      </c>
      <c r="AE30" t="str">
        <v>2|5</v>
      </c>
    </row>
    <row r="31" spans="1:31" x14ac:dyDescent="0.3">
      <c r="A31" s="13"/>
      <c r="B31" s="10"/>
      <c r="C31" s="13"/>
      <c r="F31" s="1">
        <v>28</v>
      </c>
      <c r="G31" t="str">
        <v>Malin</v>
      </c>
      <c r="H31" t="str">
        <v>Johanna</v>
      </c>
      <c r="I31" s="31" t="str">
        <v>1|6</v>
      </c>
      <c r="J31">
        <v>7</v>
      </c>
      <c r="K31">
        <v>4</v>
      </c>
      <c r="L31" s="1" t="str">
        <f ca="1"/>
        <v>Malin</v>
      </c>
      <c r="S31" s="1">
        <v>28</v>
      </c>
      <c r="T31" t="str">
        <v>Eva-Lena</v>
      </c>
      <c r="U31" t="str">
        <v>-</v>
      </c>
      <c r="V31" t="str">
        <v>7|8</v>
      </c>
      <c r="W31">
        <v>7</v>
      </c>
      <c r="X31">
        <v>3</v>
      </c>
      <c r="AC31">
        <v>7</v>
      </c>
      <c r="AD31">
        <v>2</v>
      </c>
      <c r="AE31" t="str">
        <v>3|4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5"/>
  <sheetViews>
    <sheetView workbookViewId="0"/>
  </sheetViews>
  <sheetFormatPr defaultRowHeight="14.4" x14ac:dyDescent="0.3"/>
  <cols>
    <col min="1" max="1" width="62.109375" customWidth="1"/>
    <col min="2" max="2" width="8.88671875" style="11"/>
  </cols>
  <sheetData>
    <row r="1" spans="1:1" ht="20.399999999999999" thickBot="1" x14ac:dyDescent="0.45">
      <c r="A1" s="19" t="s">
        <v>39</v>
      </c>
    </row>
    <row r="2" spans="1:1" ht="15" thickTop="1" x14ac:dyDescent="0.3"/>
    <row r="3" spans="1:1" x14ac:dyDescent="0.3">
      <c r="A3" s="25" t="s">
        <v>10</v>
      </c>
    </row>
    <row r="4" spans="1:1" x14ac:dyDescent="0.3">
      <c r="A4" s="25"/>
    </row>
    <row r="5" spans="1:1" x14ac:dyDescent="0.3">
      <c r="A5" s="29" t="s">
        <v>49</v>
      </c>
    </row>
    <row r="6" spans="1:1" x14ac:dyDescent="0.3">
      <c r="A6" s="26"/>
    </row>
    <row r="7" spans="1:1" ht="55.2" x14ac:dyDescent="0.3">
      <c r="A7" s="29" t="s">
        <v>50</v>
      </c>
    </row>
    <row r="8" spans="1:1" x14ac:dyDescent="0.3">
      <c r="A8" s="26"/>
    </row>
    <row r="9" spans="1:1" ht="41.4" x14ac:dyDescent="0.3">
      <c r="A9" s="29" t="s">
        <v>51</v>
      </c>
    </row>
    <row r="10" spans="1:1" x14ac:dyDescent="0.3">
      <c r="A10" s="26"/>
    </row>
    <row r="11" spans="1:1" ht="27.6" x14ac:dyDescent="0.3">
      <c r="A11" s="29" t="s">
        <v>31</v>
      </c>
    </row>
    <row r="12" spans="1:1" x14ac:dyDescent="0.3">
      <c r="A12" s="26"/>
    </row>
    <row r="13" spans="1:1" ht="27.6" x14ac:dyDescent="0.3">
      <c r="A13" s="29" t="s">
        <v>32</v>
      </c>
    </row>
    <row r="14" spans="1:1" x14ac:dyDescent="0.3">
      <c r="A14" s="29"/>
    </row>
    <row r="15" spans="1:1" x14ac:dyDescent="0.3">
      <c r="A15" s="29"/>
    </row>
    <row r="16" spans="1:1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6"/>
    </row>
    <row r="22" spans="1:1" x14ac:dyDescent="0.3">
      <c r="A22" s="26"/>
    </row>
    <row r="23" spans="1:1" ht="41.4" x14ac:dyDescent="0.3">
      <c r="A23" s="29" t="s">
        <v>33</v>
      </c>
    </row>
    <row r="24" spans="1:1" x14ac:dyDescent="0.3">
      <c r="A24" s="29"/>
    </row>
    <row r="25" spans="1:1" x14ac:dyDescent="0.3">
      <c r="A25" s="29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6"/>
    </row>
    <row r="32" spans="1:1" x14ac:dyDescent="0.3">
      <c r="A32" s="26"/>
    </row>
    <row r="33" spans="1:1" x14ac:dyDescent="0.3">
      <c r="A33" s="29" t="s">
        <v>34</v>
      </c>
    </row>
    <row r="34" spans="1:1" x14ac:dyDescent="0.3">
      <c r="A34" s="26"/>
    </row>
    <row r="35" spans="1:1" ht="27.6" x14ac:dyDescent="0.3">
      <c r="A35" s="29" t="s">
        <v>35</v>
      </c>
    </row>
    <row r="36" spans="1:1" x14ac:dyDescent="0.3">
      <c r="A36" s="29"/>
    </row>
    <row r="37" spans="1:1" x14ac:dyDescent="0.3">
      <c r="A37" s="29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6"/>
    </row>
    <row r="44" spans="1:1" x14ac:dyDescent="0.3">
      <c r="A44" s="26"/>
    </row>
    <row r="45" spans="1:1" x14ac:dyDescent="0.3">
      <c r="A45" s="29" t="s">
        <v>36</v>
      </c>
    </row>
    <row r="46" spans="1:1" x14ac:dyDescent="0.3">
      <c r="A46" s="26"/>
    </row>
    <row r="47" spans="1:1" x14ac:dyDescent="0.3">
      <c r="A47" s="29" t="s">
        <v>37</v>
      </c>
    </row>
    <row r="48" spans="1:1" x14ac:dyDescent="0.3">
      <c r="A48" s="29"/>
    </row>
    <row r="49" spans="1:1" x14ac:dyDescent="0.3">
      <c r="A49" s="29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6"/>
    </row>
    <row r="66" spans="1:1" x14ac:dyDescent="0.3">
      <c r="A66" s="26"/>
    </row>
    <row r="67" spans="1:1" x14ac:dyDescent="0.3">
      <c r="A67" s="29" t="s">
        <v>38</v>
      </c>
    </row>
    <row r="68" spans="1:1" x14ac:dyDescent="0.3">
      <c r="A68" s="26"/>
    </row>
    <row r="69" spans="1:1" x14ac:dyDescent="0.3">
      <c r="A69" s="30" t="s">
        <v>40</v>
      </c>
    </row>
    <row r="70" spans="1:1" x14ac:dyDescent="0.3">
      <c r="A70" s="26"/>
    </row>
    <row r="71" spans="1:1" ht="27.6" x14ac:dyDescent="0.3">
      <c r="A71" s="29" t="s">
        <v>41</v>
      </c>
    </row>
    <row r="72" spans="1:1" x14ac:dyDescent="0.3">
      <c r="A72" s="26"/>
    </row>
    <row r="73" spans="1:1" ht="41.4" x14ac:dyDescent="0.3">
      <c r="A73" s="29" t="s">
        <v>42</v>
      </c>
    </row>
    <row r="74" spans="1:1" x14ac:dyDescent="0.3">
      <c r="A74" s="26"/>
    </row>
    <row r="75" spans="1:1" ht="41.4" x14ac:dyDescent="0.3">
      <c r="A75" s="29" t="s">
        <v>43</v>
      </c>
    </row>
    <row r="76" spans="1:1" x14ac:dyDescent="0.3">
      <c r="A76" s="26"/>
    </row>
    <row r="77" spans="1:1" x14ac:dyDescent="0.3">
      <c r="A77" s="26" t="s">
        <v>44</v>
      </c>
    </row>
    <row r="78" spans="1:1" x14ac:dyDescent="0.3">
      <c r="A78" s="28" t="s">
        <v>10</v>
      </c>
    </row>
    <row r="79" spans="1:1" x14ac:dyDescent="0.3">
      <c r="A79" s="9"/>
    </row>
    <row r="81" spans="1:6" ht="15" thickBot="1" x14ac:dyDescent="0.35">
      <c r="A81" s="24" t="s">
        <v>47</v>
      </c>
    </row>
    <row r="82" spans="1:6" x14ac:dyDescent="0.3">
      <c r="A82" s="9" t="s">
        <v>48</v>
      </c>
    </row>
    <row r="83" spans="1:6" x14ac:dyDescent="0.3">
      <c r="A83" s="9"/>
    </row>
    <row r="84" spans="1:6" x14ac:dyDescent="0.3">
      <c r="A84" s="9"/>
    </row>
    <row r="85" spans="1:6" ht="15" thickBot="1" x14ac:dyDescent="0.35">
      <c r="A85" s="5" t="s">
        <v>20</v>
      </c>
      <c r="C85" s="2" t="s">
        <v>16</v>
      </c>
    </row>
    <row r="86" spans="1:6" s="11" customFormat="1" x14ac:dyDescent="0.3">
      <c r="A86" s="21" t="s">
        <v>46</v>
      </c>
      <c r="B86" s="2" t="s">
        <v>45</v>
      </c>
      <c r="C86" s="3" cm="1">
        <f t="array" ref="C86:F86">_xlfn.SEQUENCE(,Courts)</f>
        <v>1</v>
      </c>
      <c r="D86" s="11">
        <v>2</v>
      </c>
      <c r="E86" s="11">
        <v>3</v>
      </c>
      <c r="F86" s="11">
        <v>4</v>
      </c>
    </row>
    <row r="87" spans="1:6" ht="15" thickBot="1" x14ac:dyDescent="0.35">
      <c r="A87" s="22" t="str" cm="1">
        <f t="array" ref="A87:A93">Participants[Team]</f>
        <v>Malin</v>
      </c>
      <c r="B87" s="20" cm="1">
        <f t="array" ref="B87:B93">_xlfn.MAKEARRAY(ROWS(_xlfn.ANCHORARRAY(C87)),1,_xlfn.LAMBDA(_xlpm.r,_xlpm.c,SUM(INDEX(_xlfn.ANCHORARRAY(C87),_xlpm.r,0))))</f>
        <v>7</v>
      </c>
      <c r="C87" s="3" cm="1">
        <f t="array" ref="C87:F93">COUNTIFS(INDEX(_xlfn.ANCHORARRAY(Sheet1!F4),,2),INDEX(_xlfn.ANCHORARRAY(A87),,1),INDEX(_xlfn.ANCHORARRAY(Sheet1!F4),,6),_xlfn.ANCHORARRAY(C86))
+COUNTIFS(INDEX(_xlfn.ANCHORARRAY(Sheet1!F4),,3),INDEX(_xlfn.ANCHORARRAY(A87),,1),INDEX(_xlfn.ANCHORARRAY(Sheet1!F4),,6),_xlfn.ANCHORARRAY(C86))</f>
        <v>2</v>
      </c>
      <c r="D87">
        <v>0</v>
      </c>
      <c r="E87">
        <v>2</v>
      </c>
      <c r="F87">
        <v>3</v>
      </c>
    </row>
    <row r="88" spans="1:6" ht="15" thickTop="1" x14ac:dyDescent="0.3">
      <c r="A88" s="23" t="str">
        <v>Anna</v>
      </c>
      <c r="B88" s="11">
        <v>7</v>
      </c>
      <c r="C88">
        <v>2</v>
      </c>
      <c r="D88">
        <v>3</v>
      </c>
      <c r="E88">
        <v>0</v>
      </c>
      <c r="F88">
        <v>2</v>
      </c>
    </row>
    <row r="89" spans="1:6" x14ac:dyDescent="0.3">
      <c r="A89" s="23" t="str">
        <v>Eleonor</v>
      </c>
      <c r="B89" s="11">
        <v>7</v>
      </c>
      <c r="C89">
        <v>2</v>
      </c>
      <c r="D89">
        <v>1</v>
      </c>
      <c r="E89">
        <v>4</v>
      </c>
      <c r="F89">
        <v>0</v>
      </c>
    </row>
    <row r="90" spans="1:6" x14ac:dyDescent="0.3">
      <c r="A90" s="23" t="str">
        <v>Cecilia</v>
      </c>
      <c r="B90" s="11">
        <v>7</v>
      </c>
      <c r="C90">
        <v>0</v>
      </c>
      <c r="D90">
        <v>2</v>
      </c>
      <c r="E90">
        <v>0</v>
      </c>
      <c r="F90">
        <v>5</v>
      </c>
    </row>
    <row r="91" spans="1:6" x14ac:dyDescent="0.3">
      <c r="A91" s="23" t="str">
        <v>Camilla</v>
      </c>
      <c r="B91" s="11">
        <v>7</v>
      </c>
      <c r="C91">
        <v>5</v>
      </c>
      <c r="D91">
        <v>0</v>
      </c>
      <c r="E91">
        <v>1</v>
      </c>
      <c r="F91">
        <v>1</v>
      </c>
    </row>
    <row r="92" spans="1:6" x14ac:dyDescent="0.3">
      <c r="A92" s="23" t="str">
        <v>Johanna</v>
      </c>
      <c r="B92" s="11">
        <v>7</v>
      </c>
      <c r="C92">
        <v>1</v>
      </c>
      <c r="D92">
        <v>4</v>
      </c>
      <c r="E92">
        <v>1</v>
      </c>
      <c r="F92">
        <v>1</v>
      </c>
    </row>
    <row r="93" spans="1:6" x14ac:dyDescent="0.3">
      <c r="A93" s="23" t="str">
        <v>Eva-Lena</v>
      </c>
      <c r="B93" s="11">
        <v>7</v>
      </c>
      <c r="C93">
        <v>0</v>
      </c>
      <c r="D93">
        <v>2</v>
      </c>
      <c r="E93">
        <v>4</v>
      </c>
      <c r="F93">
        <v>1</v>
      </c>
    </row>
    <row r="94" spans="1:6" x14ac:dyDescent="0.3">
      <c r="A94" s="23"/>
    </row>
    <row r="95" spans="1:6" x14ac:dyDescent="0.3">
      <c r="A95" s="23"/>
    </row>
  </sheetData>
  <hyperlinks>
    <hyperlink ref="A3" r:id="rId1" xr:uid="{00000000-0004-0000-0100-000000000000}"/>
    <hyperlink ref="A78" r:id="rId2" xr:uid="{00000000-0004-0000-0100-000001000000}"/>
    <hyperlink ref="A82" r:id="rId3" xr:uid="{00000000-0004-0000-0100-000002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about</vt:lpstr>
      <vt:lpstr>Courts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Eva Luate</cp:lastModifiedBy>
  <dcterms:created xsi:type="dcterms:W3CDTF">2023-02-18T13:07:15Z</dcterms:created>
  <dcterms:modified xsi:type="dcterms:W3CDTF">2023-03-09T10:51:54Z</dcterms:modified>
</cp:coreProperties>
</file>