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18 2b\"/>
    </mc:Choice>
  </mc:AlternateContent>
  <xr:revisionPtr revIDLastSave="0" documentId="13_ncr:1_{45F34308-3D4D-43E2-8B85-1FF1C43A0A5C}" xr6:coauthVersionLast="47" xr6:coauthVersionMax="47" xr10:uidLastSave="{00000000-0000-0000-0000-000000000000}"/>
  <bookViews>
    <workbookView xWindow="-108" yWindow="-108" windowWidth="23256" windowHeight="12576" xr2:uid="{FA4F4499-1EF6-4157-8F87-FDA1186E89C2}"/>
  </bookViews>
  <sheets>
    <sheet name="Table 0" sheetId="2" r:id="rId1"/>
    <sheet name="quartr" sheetId="1" r:id="rId2"/>
  </sheets>
  <definedNames>
    <definedName name="ExternalData_1" localSheetId="0" hidden="1">'Table 0'!$A$1:$E$68</definedName>
    <definedName name="foreign2sek">_xlfn.LAMBDA(_xlpm.input,_xlpm.xrates, _xlfn.LET(_xlpm.dates,INDEX(_xlpm.input,,1), _xlpm.sek,INDEX(_xlpm.input,,2), _xlpm.notSek,_xlfn.DROP(_xlpm.input,,2), _xlpm.matching_rows,_xlfn.XMATCH(_xlpm.dates,greenTable[Column1]), _xlpm.currencies,_xlfn.DROP(blueTable[#Headers],,2), _xlpm.matching_cols,_xlfn.XMATCH("1 " &amp; _xlpm.currencies,greenTable[#Headers]), _xlpm.rates,_xlfn.MAKEARRAY(ROWS(_xlpm.input),COLUMNS(_xlpm.notSek),_xlfn.LAMBDA(_xlpm.r,_xlpm.c,INDEX(_xlpm.xrates,INDEX(_xlpm.matching_rows,_xlpm.r),INDEX(_xlpm.matching_cols,,_xlpm.c)))), _xlpm.sek+_xlfn.BYROW(_xlpm.rates*_xlpm.notSek,_xlfn.LAMBDA(_xlpm.a,SUM(_xlpm.a))) ))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2" l="1" a="1"/>
  <c r="Z3" i="2" s="1"/>
  <c r="R37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J2" i="2" a="1"/>
  <c r="J2" i="2" s="1"/>
  <c r="L5" i="1" a="1"/>
  <c r="L5" i="1" s="1"/>
  <c r="N5" i="1" a="1"/>
  <c r="N5" i="1" s="1"/>
  <c r="H5" i="1" a="1"/>
  <c r="H5" i="1" s="1"/>
  <c r="B5" i="1" a="1"/>
  <c r="B5" i="1" s="1"/>
  <c r="L4" i="1"/>
  <c r="N4" i="1"/>
  <c r="B4" i="1" a="1"/>
  <c r="H4" i="1"/>
  <c r="B4" i="1" l="1"/>
  <c r="E5" i="1" a="1"/>
  <c r="E5" i="1" s="1"/>
  <c r="D5" i="1" a="1"/>
  <c r="D5" i="1" s="1"/>
  <c r="C5" i="1" a="1"/>
  <c r="C5" i="1" s="1"/>
  <c r="F5" i="1" a="1"/>
  <c r="F5" i="1" s="1"/>
  <c r="N1" i="2" a="1"/>
  <c r="N1" i="2" s="1"/>
  <c r="X3" i="2" a="1"/>
  <c r="X3" i="2" s="1"/>
  <c r="AG3" i="2" a="1"/>
  <c r="AG3" i="2" s="1"/>
  <c r="H17" i="2" l="1"/>
  <c r="G55" i="2"/>
  <c r="G20" i="2"/>
  <c r="H66" i="2"/>
  <c r="H65" i="2"/>
  <c r="H57" i="2"/>
  <c r="H49" i="2"/>
  <c r="H41" i="2"/>
  <c r="H25" i="2"/>
  <c r="G44" i="2"/>
  <c r="H9" i="2"/>
  <c r="G63" i="2"/>
  <c r="H33" i="2"/>
  <c r="G36" i="2"/>
  <c r="H62" i="2"/>
  <c r="G28" i="2"/>
  <c r="G47" i="2"/>
  <c r="G39" i="2"/>
  <c r="G31" i="2"/>
  <c r="G23" i="2"/>
  <c r="G15" i="2"/>
  <c r="G7" i="2"/>
  <c r="H54" i="2"/>
  <c r="H38" i="2"/>
  <c r="H22" i="2"/>
  <c r="H14" i="2"/>
  <c r="H4" i="2"/>
  <c r="G12" i="2"/>
  <c r="H46" i="2"/>
  <c r="H30" i="2"/>
  <c r="G68" i="2"/>
  <c r="G4" i="2"/>
  <c r="G60" i="2"/>
  <c r="G52" i="2"/>
  <c r="H61" i="2"/>
  <c r="H37" i="2"/>
  <c r="H13" i="2"/>
  <c r="H67" i="2"/>
  <c r="H59" i="2"/>
  <c r="H51" i="2"/>
  <c r="H43" i="2"/>
  <c r="H35" i="2"/>
  <c r="H27" i="2"/>
  <c r="H19" i="2"/>
  <c r="H11" i="2"/>
  <c r="H3" i="2"/>
  <c r="G62" i="2"/>
  <c r="G54" i="2"/>
  <c r="G46" i="2"/>
  <c r="G38" i="2"/>
  <c r="G30" i="2"/>
  <c r="G22" i="2"/>
  <c r="G14" i="2"/>
  <c r="G6" i="2"/>
  <c r="H58" i="2"/>
  <c r="H50" i="2"/>
  <c r="H42" i="2"/>
  <c r="H34" i="2"/>
  <c r="H26" i="2"/>
  <c r="H18" i="2"/>
  <c r="H10" i="2"/>
  <c r="H2" i="2"/>
  <c r="G61" i="2"/>
  <c r="G53" i="2"/>
  <c r="G45" i="2"/>
  <c r="G37" i="2"/>
  <c r="G29" i="2"/>
  <c r="G21" i="2"/>
  <c r="G13" i="2"/>
  <c r="G5" i="2"/>
  <c r="H40" i="2"/>
  <c r="H8" i="2"/>
  <c r="G43" i="2"/>
  <c r="G11" i="2"/>
  <c r="H55" i="2"/>
  <c r="H39" i="2"/>
  <c r="H31" i="2"/>
  <c r="H23" i="2"/>
  <c r="H15" i="2"/>
  <c r="H7" i="2"/>
  <c r="G66" i="2"/>
  <c r="G58" i="2"/>
  <c r="G50" i="2"/>
  <c r="G42" i="2"/>
  <c r="G34" i="2"/>
  <c r="G26" i="2"/>
  <c r="G18" i="2"/>
  <c r="G10" i="2"/>
  <c r="G2" i="2"/>
  <c r="H48" i="2"/>
  <c r="H16" i="2"/>
  <c r="G51" i="2"/>
  <c r="G19" i="2"/>
  <c r="G3" i="2"/>
  <c r="H63" i="2"/>
  <c r="H47" i="2"/>
  <c r="H6" i="2"/>
  <c r="G65" i="2"/>
  <c r="G57" i="2"/>
  <c r="G49" i="2"/>
  <c r="G41" i="2"/>
  <c r="G33" i="2"/>
  <c r="G25" i="2"/>
  <c r="G17" i="2"/>
  <c r="G9" i="2"/>
  <c r="H56" i="2"/>
  <c r="H32" i="2"/>
  <c r="G59" i="2"/>
  <c r="G35" i="2"/>
  <c r="H45" i="2"/>
  <c r="H21" i="2"/>
  <c r="H5" i="2"/>
  <c r="G64" i="2"/>
  <c r="G56" i="2"/>
  <c r="G48" i="2"/>
  <c r="G40" i="2"/>
  <c r="G32" i="2"/>
  <c r="G24" i="2"/>
  <c r="G16" i="2"/>
  <c r="G8" i="2"/>
  <c r="H64" i="2"/>
  <c r="H24" i="2"/>
  <c r="G67" i="2"/>
  <c r="G27" i="2"/>
  <c r="H53" i="2"/>
  <c r="H29" i="2"/>
  <c r="H68" i="2"/>
  <c r="H60" i="2"/>
  <c r="H52" i="2"/>
  <c r="H44" i="2"/>
  <c r="H36" i="2"/>
  <c r="H28" i="2"/>
  <c r="H20" i="2"/>
  <c r="H12" i="2"/>
  <c r="L2" i="2" a="1"/>
  <c r="L2" i="2" s="1"/>
  <c r="K2" i="2" a="1"/>
  <c r="K2" i="2" s="1"/>
  <c r="N2" i="2" l="1" a="1"/>
  <c r="N2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555255-ACBB-4D8D-88ED-A765524B4818}" keepAlive="1" name="Query - Table 0" description="Connection to the 'Table 0' query in the workbook." type="5" refreshedVersion="8" background="1" saveData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<sst xmlns="http://schemas.openxmlformats.org/spreadsheetml/2006/main" count="28" uniqueCount="25">
  <si>
    <t>1 EUR</t>
  </si>
  <si>
    <t>1 GBP</t>
  </si>
  <si>
    <t>1 NOK</t>
  </si>
  <si>
    <t>1 USD</t>
  </si>
  <si>
    <t>EUR</t>
  </si>
  <si>
    <t>USD</t>
  </si>
  <si>
    <t>SEK</t>
  </si>
  <si>
    <t>Date</t>
  </si>
  <si>
    <t>GBP</t>
  </si>
  <si>
    <t>Σ SEK</t>
  </si>
  <si>
    <t>Quarter</t>
  </si>
  <si>
    <t>Avg EUR</t>
  </si>
  <si>
    <t>Ultimo EUR</t>
  </si>
  <si>
    <t>Average EUR</t>
  </si>
  <si>
    <t>Quarter Calculations</t>
  </si>
  <si>
    <t>mån</t>
  </si>
  <si>
    <t>tis</t>
  </si>
  <si>
    <t>ons</t>
  </si>
  <si>
    <t>tor</t>
  </si>
  <si>
    <t>fre</t>
  </si>
  <si>
    <t>lör</t>
  </si>
  <si>
    <t>sön</t>
  </si>
  <si>
    <t>=GOOGLEFINANCE("Currency:USDGBP")</t>
  </si>
  <si>
    <t>excel.control.se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</si>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</sst>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8"/>
      <name val="Aptos Narrow"/>
      <family val="2"/>
      <scheme val="minor"/>
    </font>
    <font>
      <i/>
      <sz val="8"/>
      <color rgb="FF7F7F7F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2" fillId="3" borderId="2" applyNumberFormat="0" applyFon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4" borderId="1" applyNumberFormat="0" applyAlignment="0" applyProtection="0"/>
  </cellStyleXfs>
  <cellXfs count="19">
    <xf numFmtId="0" fontId="0" fillId="0" borderId="0" xfId="0"/>
    <xf numFmtId="14" fontId="0" fillId="0" borderId="0" xfId="0" applyNumberFormat="1"/>
    <xf numFmtId="38" fontId="0" fillId="0" borderId="0" xfId="0" applyNumberFormat="1"/>
    <xf numFmtId="38" fontId="1" fillId="2" borderId="1" xfId="1" applyNumberFormat="1"/>
    <xf numFmtId="0" fontId="0" fillId="3" borderId="2" xfId="2" applyFont="1"/>
    <xf numFmtId="14" fontId="0" fillId="3" borderId="2" xfId="2" applyNumberFormat="1" applyFont="1"/>
    <xf numFmtId="38" fontId="3" fillId="0" borderId="3" xfId="3" applyNumberFormat="1" applyAlignment="1">
      <alignment horizontal="right" indent="1"/>
    </xf>
    <xf numFmtId="0" fontId="1" fillId="2" borderId="1" xfId="1"/>
    <xf numFmtId="0" fontId="4" fillId="0" borderId="4" xfId="4"/>
    <xf numFmtId="0" fontId="4" fillId="0" borderId="0" xfId="5"/>
    <xf numFmtId="0" fontId="8" fillId="0" borderId="5" xfId="7"/>
    <xf numFmtId="0" fontId="0" fillId="0" borderId="0" xfId="0" applyAlignment="1">
      <alignment horizontal="right"/>
    </xf>
    <xf numFmtId="0" fontId="7" fillId="0" borderId="0" xfId="6" applyFont="1" applyAlignment="1">
      <alignment wrapText="1"/>
    </xf>
    <xf numFmtId="0" fontId="7" fillId="0" borderId="0" xfId="6" applyFont="1" applyAlignment="1"/>
    <xf numFmtId="0" fontId="9" fillId="4" borderId="1" xfId="8" applyAlignment="1"/>
    <xf numFmtId="0" fontId="1" fillId="2" borderId="1" xfId="1" applyAlignment="1"/>
    <xf numFmtId="0" fontId="5" fillId="0" borderId="0" xfId="6" quotePrefix="1"/>
    <xf numFmtId="0" fontId="10" fillId="0" borderId="0" xfId="0" applyFont="1"/>
    <xf numFmtId="0" fontId="1" fillId="2" borderId="1" xfId="1" applyNumberFormat="1"/>
  </cellXfs>
  <cellStyles count="9">
    <cellStyle name="Calculation" xfId="1" builtinId="22"/>
    <cellStyle name="Explanatory Text" xfId="6" builtinId="53"/>
    <cellStyle name="Heading 1" xfId="7" builtinId="16"/>
    <cellStyle name="Heading 3" xfId="4" builtinId="18"/>
    <cellStyle name="Heading 4" xfId="5" builtinId="19"/>
    <cellStyle name="Input" xfId="8" builtinId="20"/>
    <cellStyle name="Normal" xfId="0" builtinId="0"/>
    <cellStyle name="Note" xfId="2" builtinId="10"/>
    <cellStyle name="Total" xfId="3" builtinId="25"/>
  </cellStyles>
  <dxfs count="5">
    <dxf>
      <numFmt numFmtId="19" formatCode="yyyy/mm/dd"/>
    </dxf>
    <dxf>
      <numFmt numFmtId="19" formatCode="yyyy/mm/dd"/>
    </dxf>
    <dxf>
      <numFmt numFmtId="0" formatCode="General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</xdr:colOff>
      <xdr:row>15</xdr:row>
      <xdr:rowOff>0</xdr:rowOff>
    </xdr:from>
    <xdr:to>
      <xdr:col>22</xdr:col>
      <xdr:colOff>381001</xdr:colOff>
      <xdr:row>30</xdr:row>
      <xdr:rowOff>96269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60094-99F3-9CC9-C4E0-CB036FE3E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741" y="2628900"/>
          <a:ext cx="3848100" cy="2709929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15</xdr:row>
      <xdr:rowOff>0</xdr:rowOff>
    </xdr:from>
    <xdr:to>
      <xdr:col>40</xdr:col>
      <xdr:colOff>291838</xdr:colOff>
      <xdr:row>27</xdr:row>
      <xdr:rowOff>116515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23164F-76BE-F738-D964-8779C333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3400" y="2644140"/>
          <a:ext cx="11774543" cy="22196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4C69BE7-1CA7-48AA-B114-582D11F76C8C}" autoFormatId="16" applyNumberFormats="0" applyBorderFormats="0" applyFontFormats="0" applyPatternFormats="0" applyAlignmentFormats="0" applyWidthHeightFormats="0">
  <queryTableRefresh nextId="9" unboundColumnsRight="3">
    <queryTableFields count="8">
      <queryTableField id="1" name="Datum" tableColumnId="1"/>
      <queryTableField id="2" name="1 EUR" tableColumnId="2"/>
      <queryTableField id="3" name="1 GBP" tableColumnId="3"/>
      <queryTableField id="4" name="1 NOK" tableColumnId="4"/>
      <queryTableField id="5" name="1 USD" tableColumnId="5"/>
      <queryTableField id="6" dataBound="0" tableColumnId="6"/>
      <queryTableField id="7" dataBound="0" tableColumnId="7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41AD6-AE5A-433E-BB59-D9AD1B14F1B0}" name="greenTable" displayName="greenTable" ref="A1:H68" tableType="queryTable" totalsRowShown="0">
  <autoFilter ref="A1:H68" xr:uid="{15C41AD6-AE5A-433E-BB59-D9AD1B14F1B0}"/>
  <tableColumns count="8">
    <tableColumn id="1" xr3:uid="{B558AEF8-7956-42DE-9372-1F991E8AAE44}" uniqueName="1" name="Column1" queryTableFieldId="1" dataDxfId="4"/>
    <tableColumn id="2" xr3:uid="{8CAA9A14-65DB-4F6E-87E9-E9B24BA524F6}" uniqueName="2" name="1 EUR" queryTableFieldId="2"/>
    <tableColumn id="3" xr3:uid="{2464C3C6-B059-4AC1-8201-3964539047C1}" uniqueName="3" name="1 GBP" queryTableFieldId="3"/>
    <tableColumn id="4" xr3:uid="{2E64A0D8-02BE-4248-8916-3070F9FC74F6}" uniqueName="4" name="1 NOK" queryTableFieldId="4"/>
    <tableColumn id="5" xr3:uid="{6A61546E-05B1-430B-AC13-39F907F4B190}" uniqueName="5" name="1 USD" queryTableFieldId="5"/>
    <tableColumn id="6" xr3:uid="{7AA77039-92A9-4D1F-9227-798E4ADF5AAF}" uniqueName="6" name="Quarter" queryTableFieldId="6" dataDxfId="3">
      <calculatedColumnFormula>YEAR(greenTable[[#This Row],[Column1]]) &amp; " Q" &amp; CHOOSE(MONTH(greenTable[[#This Row],[Column1]]),1,1,1,2,2,2,3,3,3,4,4,4)</calculatedColumnFormula>
    </tableColumn>
    <tableColumn id="7" xr3:uid="{9031810E-E30F-4C15-BBDE-8690A6B7072D}" uniqueName="7" name="Average EUR" queryTableFieldId="7" dataDxfId="2">
      <calculatedColumnFormula>AVERAGEIFS(greenTable[1 EUR],greenTable[Quarter],greenTable[[#This Row],[Quarter]])</calculatedColumnFormula>
    </tableColumn>
    <tableColumn id="8" xr3:uid="{3EA12B36-7E36-4BC7-B576-F2B0DAAB4CF4}" uniqueName="8" name="Ultimo EUR" queryTableFieldId="8" dataDxfId="1">
      <calculatedColumnFormula>_xlfn.XLOOKUP(_xlfn.MAXIFS(greenTable[Column1],greenTable[Quarter],greenTable[[#This Row],[Quarter]]),greenTable[Column1],greenTable[1 EUR])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028E8F-3955-435F-B6BD-3F9E1FAEED73}" name="blueTable" displayName="blueTable" ref="R2:V5" totalsRowShown="0">
  <autoFilter ref="R2:V5" xr:uid="{21028E8F-3955-435F-B6BD-3F9E1FAEED73}"/>
  <tableColumns count="5">
    <tableColumn id="1" xr3:uid="{C6B946A0-1587-49E3-A701-9AEEDD51399E}" name="Date" dataDxfId="0"/>
    <tableColumn id="2" xr3:uid="{0A1BA000-1956-40AB-976D-EB17AA5BF73B}" name="SEK"/>
    <tableColumn id="3" xr3:uid="{CA477B8A-49CB-4589-8766-BBD4C56A11BD}" name="EUR"/>
    <tableColumn id="4" xr3:uid="{3A431416-1DE4-4C7B-BB70-8D0E824E525D}" name="GBP"/>
    <tableColumn id="5" xr3:uid="{18EA1DA7-C274-4AEE-8CFA-C50CBF26D00B}" name="US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E856-4919-4A50-841E-1A89291162FB}">
  <dimension ref="A1:AJ68"/>
  <sheetViews>
    <sheetView tabSelected="1" zoomScaleNormal="100" workbookViewId="0"/>
  </sheetViews>
  <sheetFormatPr defaultRowHeight="14.5" x14ac:dyDescent="0.35"/>
  <cols>
    <col min="1" max="1" width="10.1796875" bestFit="1" customWidth="1"/>
    <col min="2" max="2" width="8.1796875" bestFit="1" customWidth="1"/>
    <col min="3" max="3" width="9" bestFit="1" customWidth="1"/>
    <col min="4" max="4" width="8.36328125" bestFit="1" customWidth="1"/>
    <col min="5" max="5" width="9" bestFit="1" customWidth="1"/>
    <col min="6" max="6" width="9.453125" bestFit="1" customWidth="1"/>
    <col min="7" max="7" width="12" bestFit="1" customWidth="1"/>
    <col min="8" max="8" width="8.6328125" bestFit="1" customWidth="1"/>
    <col min="18" max="18" width="10.26953125" customWidth="1"/>
    <col min="24" max="24" width="10.08984375" style="2" bestFit="1" customWidth="1"/>
  </cols>
  <sheetData>
    <row r="1" spans="1:36" ht="31.5" thickBot="1" x14ac:dyDescent="0.75">
      <c r="A1" t="s">
        <v>24</v>
      </c>
      <c r="B1" t="s">
        <v>0</v>
      </c>
      <c r="C1" t="s">
        <v>1</v>
      </c>
      <c r="D1" t="s">
        <v>2</v>
      </c>
      <c r="E1" t="s">
        <v>3</v>
      </c>
      <c r="F1" s="7" t="s">
        <v>10</v>
      </c>
      <c r="G1" s="7" t="s">
        <v>13</v>
      </c>
      <c r="H1" s="7" t="s">
        <v>12</v>
      </c>
      <c r="J1" s="9" t="s">
        <v>10</v>
      </c>
      <c r="K1" s="8" t="s">
        <v>11</v>
      </c>
      <c r="L1" s="8" t="s">
        <v>12</v>
      </c>
      <c r="N1" s="9" t="str" cm="1">
        <f t="array" ref="N1:P1">J1:L1</f>
        <v>Quarter</v>
      </c>
      <c r="O1" s="8" t="str">
        <v>Avg EUR</v>
      </c>
      <c r="P1" s="8" t="str">
        <v>Ultimo EUR</v>
      </c>
      <c r="AJ1" s="17" t="s">
        <v>23</v>
      </c>
    </row>
    <row r="2" spans="1:36" ht="15" thickBot="1" x14ac:dyDescent="0.4">
      <c r="A2" s="1">
        <v>45293</v>
      </c>
      <c r="B2">
        <v>11.154500000000001</v>
      </c>
      <c r="C2">
        <v>12.873799999999999</v>
      </c>
      <c r="D2">
        <v>0.98873999999999995</v>
      </c>
      <c r="E2">
        <v>10.181179999999999</v>
      </c>
      <c r="F2" t="str">
        <f>YEAR(greenTable[[#This Row],[Column1]]) &amp; " Q" &amp; CHOOSE(MONTH(greenTable[[#This Row],[Column1]]),1,1,1,2,2,2,3,3,3,4,4,4)</f>
        <v>2024 Q1</v>
      </c>
      <c r="G2">
        <f>AVERAGEIFS(greenTable[1 EUR],greenTable[Quarter],greenTable[[#This Row],[Quarter]])</f>
        <v>11.279230158730156</v>
      </c>
      <c r="H2">
        <f>_xlfn.XLOOKUP(_xlfn.MAXIFS(greenTable[Column1],greenTable[Quarter],greenTable[[#This Row],[Quarter]]),greenTable[Column1],greenTable[1 EUR])</f>
        <v>11.525</v>
      </c>
      <c r="J2" s="7" t="str" cm="1">
        <f t="array" ref="J2:J68">YEAR(greenTable[Column1]) &amp; " Q" &amp; CHOOSE(MONTH(greenTable[Column1]),1,1,1,2,2,2,3,3,3,4,4,4)</f>
        <v>2024 Q1</v>
      </c>
      <c r="K2" s="7" cm="1">
        <f t="array" ref="K2:K68">AVERAGEIFS(greenTable[1 EUR],greenTable[Quarter],greenTable[Quarter])</f>
        <v>11.279230158730156</v>
      </c>
      <c r="L2" s="7" cm="1">
        <f t="array" ref="L2:L68">_xlfn.XLOOKUP(_xlfn.MAXIFS(greenTable[Column1],greenTable[Quarter],greenTable[Quarter]),greenTable[Column1],greenTable[1 EUR])</f>
        <v>11.525</v>
      </c>
      <c r="N2" s="7" t="str" cm="1">
        <f t="array" ref="N2:P3">_xlfn.UNIQUE(J2:L68)</f>
        <v>2024 Q1</v>
      </c>
      <c r="O2">
        <v>11.279230158730156</v>
      </c>
      <c r="P2">
        <v>11.525</v>
      </c>
      <c r="R2" t="s">
        <v>7</v>
      </c>
      <c r="S2" t="s">
        <v>6</v>
      </c>
      <c r="T2" t="s">
        <v>4</v>
      </c>
      <c r="U2" t="s">
        <v>8</v>
      </c>
      <c r="V2" t="s">
        <v>5</v>
      </c>
      <c r="X2" s="6" t="s">
        <v>9</v>
      </c>
      <c r="Z2" t="s">
        <v>6</v>
      </c>
    </row>
    <row r="3" spans="1:36" ht="15" thickTop="1" x14ac:dyDescent="0.35">
      <c r="A3" s="1">
        <v>45294</v>
      </c>
      <c r="B3">
        <v>11.1915</v>
      </c>
      <c r="C3">
        <v>12.942640000000001</v>
      </c>
      <c r="D3">
        <v>0.98865000000000003</v>
      </c>
      <c r="E3">
        <v>10.249560000000001</v>
      </c>
      <c r="F3" t="str">
        <f>YEAR(greenTable[[#This Row],[Column1]]) &amp; " Q" &amp; CHOOSE(MONTH(greenTable[[#This Row],[Column1]]),1,1,1,2,2,2,3,3,3,4,4,4)</f>
        <v>2024 Q1</v>
      </c>
      <c r="G3">
        <f>AVERAGEIFS(greenTable[1 EUR],greenTable[Quarter],greenTable[[#This Row],[Quarter]])</f>
        <v>11.279230158730156</v>
      </c>
      <c r="H3">
        <f>_xlfn.XLOOKUP(_xlfn.MAXIFS(greenTable[Column1],greenTable[Quarter],greenTable[[#This Row],[Quarter]]),greenTable[Column1],greenTable[1 EUR])</f>
        <v>11.525</v>
      </c>
      <c r="J3" t="str">
        <v>2024 Q1</v>
      </c>
      <c r="K3">
        <v>11.279230158730156</v>
      </c>
      <c r="L3">
        <v>11.525</v>
      </c>
      <c r="N3" t="str">
        <v>2024 Q2</v>
      </c>
      <c r="O3">
        <v>11.542249999999999</v>
      </c>
      <c r="P3">
        <v>11.526</v>
      </c>
      <c r="R3" s="1">
        <v>45294</v>
      </c>
      <c r="S3">
        <v>1000</v>
      </c>
      <c r="T3">
        <v>1000</v>
      </c>
      <c r="X3" s="3" cm="1">
        <f t="array" ref="X3:X5">foreign2sek(blueTable[],greenTable[])</f>
        <v>12191.5</v>
      </c>
      <c r="Z3" s="18" cm="1">
        <f t="array" ref="Z3:Z5">_xlfn.LET(_xlpm.input,blueTable[],
             _xlpm.xrates,greenTable[],
_xlpm.dates,INDEX(_xlpm.input,0,1),
_xlpm.sek,INDEX(_xlpm.input,,2),
_xlpm.notSek,_xlfn.DROP(_xlpm.input,,2),
_xlpm.matching_rows,_xlfn.XMATCH(_xlpm.dates,greenTable[Column1]),
_xlpm.currencies,_xlfn.DROP(blueTable[#Headers],,2),
_xlpm.matching_cols,_xlfn.XMATCH("1 " &amp; _xlpm.currencies,greenTable[#Headers]),
_xlpm.rates,_xlfn.MAKEARRAY(ROWS(_xlpm.input),COLUMNS(_xlpm.notSek),_xlfn.LAMBDA(_xlpm.r,_xlpm.c,INDEX(_xlpm.xrates,INDEX(_xlpm.matching_rows,_xlpm.r),INDEX(_xlpm.matching_cols,,_xlpm.c)))),
_xlpm.debug,_xlfn.HSTACK(_xlpm.dates,_xlpm.sek,_xlpm.rates*_xlpm.notSek),
_xlpm.output,_xlpm.sek+_xlfn.BYROW(_xlpm.rates*_xlpm.notSek,_xlfn.LAMBDA(_xlpm.a,SUM(_xlpm.a))),
_xlpm.output
)</f>
        <v>12191.5</v>
      </c>
      <c r="AG3" s="3" cm="1">
        <f t="array" ref="AG3:AG5">_xlfn.LAMBDA(_xlpm.input,_xlpm.xrates,
_xlfn.LET(_xlpm.dates,INDEX(_xlpm.input,,1),
_xlpm.sek,INDEX(_xlpm.input,,2),
_xlpm.notSek,_xlfn.DROP(_xlpm.input,,2),
_xlpm.matching_rows,_xlfn.XMATCH(_xlpm.dates,greenTable[Column1]),
_xlpm.currencies,_xlfn.DROP(blueTable[#Headers],,2),
_xlpm.matching_cols,_xlfn.XMATCH("1 " &amp; _xlpm.currencies,greenTable[#Headers]),
_xlpm.rates,_xlfn.MAKEARRAY(ROWS(_xlpm.input),COLUMNS(_xlpm.notSek),_xlfn.LAMBDA(_xlpm.r,_xlpm.c,INDEX(_xlpm.xrates,INDEX(_xlpm.matching_rows,_xlpm.r),INDEX(_xlpm.matching_cols,,_xlpm.c)))),
_xlpm.sek+_xlfn.BYROW(_xlpm.rates*_xlpm.notSek,_xlfn.LAMBDA(_xlpm.a,SUM(_xlpm.a)))
))(blueTable[],greenTable[])</f>
        <v>12191.5</v>
      </c>
    </row>
    <row r="4" spans="1:36" x14ac:dyDescent="0.35">
      <c r="A4" s="1">
        <v>45295</v>
      </c>
      <c r="B4">
        <v>11.1905</v>
      </c>
      <c r="C4">
        <v>12.970280000000001</v>
      </c>
      <c r="D4">
        <v>0.99167000000000005</v>
      </c>
      <c r="E4">
        <v>10.216839999999999</v>
      </c>
      <c r="F4" t="str">
        <f>YEAR(greenTable[[#This Row],[Column1]]) &amp; " Q" &amp; CHOOSE(MONTH(greenTable[[#This Row],[Column1]]),1,1,1,2,2,2,3,3,3,4,4,4)</f>
        <v>2024 Q1</v>
      </c>
      <c r="G4">
        <f>AVERAGEIFS(greenTable[1 EUR],greenTable[Quarter],greenTable[[#This Row],[Quarter]])</f>
        <v>11.279230158730156</v>
      </c>
      <c r="H4">
        <f>_xlfn.XLOOKUP(_xlfn.MAXIFS(greenTable[Column1],greenTable[Quarter],greenTable[[#This Row],[Quarter]]),greenTable[Column1],greenTable[1 EUR])</f>
        <v>11.525</v>
      </c>
      <c r="J4" t="str">
        <v>2024 Q1</v>
      </c>
      <c r="K4">
        <v>11.279230158730156</v>
      </c>
      <c r="L4">
        <v>11.525</v>
      </c>
      <c r="R4" s="1">
        <v>45324</v>
      </c>
      <c r="T4">
        <v>1500</v>
      </c>
      <c r="X4" s="2">
        <v>16902</v>
      </c>
      <c r="Z4" s="2">
        <v>16902</v>
      </c>
      <c r="AG4">
        <v>16902</v>
      </c>
    </row>
    <row r="5" spans="1:36" x14ac:dyDescent="0.35">
      <c r="A5" s="5">
        <v>45296</v>
      </c>
      <c r="B5" s="4">
        <v>11.234999999999999</v>
      </c>
      <c r="C5">
        <v>13.03213</v>
      </c>
      <c r="D5">
        <v>0.99346000000000001</v>
      </c>
      <c r="E5">
        <v>10.287520000000001</v>
      </c>
      <c r="F5" t="str">
        <f>YEAR(greenTable[[#This Row],[Column1]]) &amp; " Q" &amp; CHOOSE(MONTH(greenTable[[#This Row],[Column1]]),1,1,1,2,2,2,3,3,3,4,4,4)</f>
        <v>2024 Q1</v>
      </c>
      <c r="G5">
        <f>AVERAGEIFS(greenTable[1 EUR],greenTable[Quarter],greenTable[[#This Row],[Quarter]])</f>
        <v>11.279230158730156</v>
      </c>
      <c r="H5">
        <f>_xlfn.XLOOKUP(_xlfn.MAXIFS(greenTable[Column1],greenTable[Quarter],greenTable[[#This Row],[Quarter]]),greenTable[Column1],greenTable[1 EUR])</f>
        <v>11.525</v>
      </c>
      <c r="J5" t="str">
        <v>2024 Q1</v>
      </c>
      <c r="K5">
        <v>11.279230158730156</v>
      </c>
      <c r="L5">
        <v>11.525</v>
      </c>
      <c r="R5" s="1">
        <v>45299</v>
      </c>
      <c r="S5">
        <v>1000</v>
      </c>
      <c r="V5">
        <v>1000</v>
      </c>
      <c r="X5" s="2">
        <v>11240.73</v>
      </c>
      <c r="Z5" s="2">
        <v>11240.73</v>
      </c>
      <c r="AG5">
        <v>11240.73</v>
      </c>
    </row>
    <row r="6" spans="1:36" x14ac:dyDescent="0.35">
      <c r="A6" s="5">
        <v>45299</v>
      </c>
      <c r="B6">
        <v>11.2095</v>
      </c>
      <c r="C6" s="4">
        <v>13.011609999999999</v>
      </c>
      <c r="D6">
        <v>0.98658000000000001</v>
      </c>
      <c r="E6">
        <v>10.240729999999999</v>
      </c>
      <c r="F6" t="str">
        <f>YEAR(greenTable[[#This Row],[Column1]]) &amp; " Q" &amp; CHOOSE(MONTH(greenTable[[#This Row],[Column1]]),1,1,1,2,2,2,3,3,3,4,4,4)</f>
        <v>2024 Q1</v>
      </c>
      <c r="G6">
        <f>AVERAGEIFS(greenTable[1 EUR],greenTable[Quarter],greenTable[[#This Row],[Quarter]])</f>
        <v>11.279230158730156</v>
      </c>
      <c r="H6">
        <f>_xlfn.XLOOKUP(_xlfn.MAXIFS(greenTable[Column1],greenTable[Quarter],greenTable[[#This Row],[Quarter]]),greenTable[Column1],greenTable[1 EUR])</f>
        <v>11.525</v>
      </c>
      <c r="J6" t="str">
        <v>2024 Q1</v>
      </c>
      <c r="K6">
        <v>11.279230158730156</v>
      </c>
      <c r="L6">
        <v>11.525</v>
      </c>
    </row>
    <row r="7" spans="1:36" x14ac:dyDescent="0.35">
      <c r="A7" s="1">
        <v>45300</v>
      </c>
      <c r="B7">
        <v>11.211499999999999</v>
      </c>
      <c r="C7">
        <v>13.04603</v>
      </c>
      <c r="D7">
        <v>0.99146999999999996</v>
      </c>
      <c r="E7">
        <v>10.24817</v>
      </c>
      <c r="F7" t="str">
        <f>YEAR(greenTable[[#This Row],[Column1]]) &amp; " Q" &amp; CHOOSE(MONTH(greenTable[[#This Row],[Column1]]),1,1,1,2,2,2,3,3,3,4,4,4)</f>
        <v>2024 Q1</v>
      </c>
      <c r="G7">
        <f>AVERAGEIFS(greenTable[1 EUR],greenTable[Quarter],greenTable[[#This Row],[Quarter]])</f>
        <v>11.279230158730156</v>
      </c>
      <c r="H7">
        <f>_xlfn.XLOOKUP(_xlfn.MAXIFS(greenTable[Column1],greenTable[Quarter],greenTable[[#This Row],[Quarter]]),greenTable[Column1],greenTable[1 EUR])</f>
        <v>11.525</v>
      </c>
      <c r="J7" t="str">
        <v>2024 Q1</v>
      </c>
      <c r="K7">
        <v>11.279230158730156</v>
      </c>
      <c r="L7">
        <v>11.525</v>
      </c>
    </row>
    <row r="8" spans="1:36" x14ac:dyDescent="0.35">
      <c r="A8" s="1">
        <v>45301</v>
      </c>
      <c r="B8">
        <v>11.196999999999999</v>
      </c>
      <c r="C8">
        <v>13.01629</v>
      </c>
      <c r="D8">
        <v>0.99163000000000001</v>
      </c>
      <c r="E8">
        <v>10.22931</v>
      </c>
      <c r="F8" t="str">
        <f>YEAR(greenTable[[#This Row],[Column1]]) &amp; " Q" &amp; CHOOSE(MONTH(greenTable[[#This Row],[Column1]]),1,1,1,2,2,2,3,3,3,4,4,4)</f>
        <v>2024 Q1</v>
      </c>
      <c r="G8">
        <f>AVERAGEIFS(greenTable[1 EUR],greenTable[Quarter],greenTable[[#This Row],[Quarter]])</f>
        <v>11.279230158730156</v>
      </c>
      <c r="H8">
        <f>_xlfn.XLOOKUP(_xlfn.MAXIFS(greenTable[Column1],greenTable[Quarter],greenTable[[#This Row],[Quarter]]),greenTable[Column1],greenTable[1 EUR])</f>
        <v>11.525</v>
      </c>
      <c r="J8" t="str">
        <v>2024 Q1</v>
      </c>
      <c r="K8">
        <v>11.279230158730156</v>
      </c>
      <c r="L8">
        <v>11.525</v>
      </c>
    </row>
    <row r="9" spans="1:36" x14ac:dyDescent="0.35">
      <c r="A9" s="1">
        <v>45302</v>
      </c>
      <c r="B9">
        <v>11.196999999999999</v>
      </c>
      <c r="C9">
        <v>12.99785</v>
      </c>
      <c r="D9">
        <v>0.98841000000000001</v>
      </c>
      <c r="E9">
        <v>10.191129999999999</v>
      </c>
      <c r="F9" t="str">
        <f>YEAR(greenTable[[#This Row],[Column1]]) &amp; " Q" &amp; CHOOSE(MONTH(greenTable[[#This Row],[Column1]]),1,1,1,2,2,2,3,3,3,4,4,4)</f>
        <v>2024 Q1</v>
      </c>
      <c r="G9">
        <f>AVERAGEIFS(greenTable[1 EUR],greenTable[Quarter],greenTable[[#This Row],[Quarter]])</f>
        <v>11.279230158730156</v>
      </c>
      <c r="H9">
        <f>_xlfn.XLOOKUP(_xlfn.MAXIFS(greenTable[Column1],greenTable[Quarter],greenTable[[#This Row],[Quarter]]),greenTable[Column1],greenTable[1 EUR])</f>
        <v>11.525</v>
      </c>
      <c r="J9" t="str">
        <v>2024 Q1</v>
      </c>
      <c r="K9">
        <v>11.279230158730156</v>
      </c>
      <c r="L9">
        <v>11.525</v>
      </c>
    </row>
    <row r="10" spans="1:36" x14ac:dyDescent="0.35">
      <c r="A10" s="1">
        <v>45303</v>
      </c>
      <c r="B10">
        <v>11.26</v>
      </c>
      <c r="C10">
        <v>13.10064</v>
      </c>
      <c r="D10">
        <v>0.99853999999999998</v>
      </c>
      <c r="E10">
        <v>10.290620000000001</v>
      </c>
      <c r="F10" t="str">
        <f>YEAR(greenTable[[#This Row],[Column1]]) &amp; " Q" &amp; CHOOSE(MONTH(greenTable[[#This Row],[Column1]]),1,1,1,2,2,2,3,3,3,4,4,4)</f>
        <v>2024 Q1</v>
      </c>
      <c r="G10">
        <f>AVERAGEIFS(greenTable[1 EUR],greenTable[Quarter],greenTable[[#This Row],[Quarter]])</f>
        <v>11.279230158730156</v>
      </c>
      <c r="H10">
        <f>_xlfn.XLOOKUP(_xlfn.MAXIFS(greenTable[Column1],greenTable[Quarter],greenTable[[#This Row],[Quarter]]),greenTable[Column1],greenTable[1 EUR])</f>
        <v>11.525</v>
      </c>
      <c r="J10" t="str">
        <v>2024 Q1</v>
      </c>
      <c r="K10">
        <v>11.279230158730156</v>
      </c>
      <c r="L10">
        <v>11.525</v>
      </c>
    </row>
    <row r="11" spans="1:36" x14ac:dyDescent="0.35">
      <c r="A11" s="1">
        <v>45306</v>
      </c>
      <c r="B11">
        <v>11.278</v>
      </c>
      <c r="C11">
        <v>13.10253</v>
      </c>
      <c r="D11">
        <v>0.99682000000000004</v>
      </c>
      <c r="E11">
        <v>10.30425</v>
      </c>
      <c r="F11" t="str">
        <f>YEAR(greenTable[[#This Row],[Column1]]) &amp; " Q" &amp; CHOOSE(MONTH(greenTable[[#This Row],[Column1]]),1,1,1,2,2,2,3,3,3,4,4,4)</f>
        <v>2024 Q1</v>
      </c>
      <c r="G11">
        <f>AVERAGEIFS(greenTable[1 EUR],greenTable[Quarter],greenTable[[#This Row],[Quarter]])</f>
        <v>11.279230158730156</v>
      </c>
      <c r="H11">
        <f>_xlfn.XLOOKUP(_xlfn.MAXIFS(greenTable[Column1],greenTable[Quarter],greenTable[[#This Row],[Quarter]]),greenTable[Column1],greenTable[1 EUR])</f>
        <v>11.525</v>
      </c>
      <c r="J11" t="str">
        <v>2024 Q1</v>
      </c>
      <c r="K11">
        <v>11.279230158730156</v>
      </c>
      <c r="L11">
        <v>11.525</v>
      </c>
    </row>
    <row r="12" spans="1:36" x14ac:dyDescent="0.35">
      <c r="A12" s="1">
        <v>45307</v>
      </c>
      <c r="B12">
        <v>11.3215</v>
      </c>
      <c r="C12">
        <v>13.152609999999999</v>
      </c>
      <c r="D12">
        <v>0.99894000000000005</v>
      </c>
      <c r="E12">
        <v>10.403879999999999</v>
      </c>
      <c r="F12" t="str">
        <f>YEAR(greenTable[[#This Row],[Column1]]) &amp; " Q" &amp; CHOOSE(MONTH(greenTable[[#This Row],[Column1]]),1,1,1,2,2,2,3,3,3,4,4,4)</f>
        <v>2024 Q1</v>
      </c>
      <c r="G12">
        <f>AVERAGEIFS(greenTable[1 EUR],greenTable[Quarter],greenTable[[#This Row],[Quarter]])</f>
        <v>11.279230158730156</v>
      </c>
      <c r="H12">
        <f>_xlfn.XLOOKUP(_xlfn.MAXIFS(greenTable[Column1],greenTable[Quarter],greenTable[[#This Row],[Quarter]]),greenTable[Column1],greenTable[1 EUR])</f>
        <v>11.525</v>
      </c>
      <c r="J12" t="str">
        <v>2024 Q1</v>
      </c>
      <c r="K12">
        <v>11.279230158730156</v>
      </c>
      <c r="L12">
        <v>11.525</v>
      </c>
    </row>
    <row r="13" spans="1:36" x14ac:dyDescent="0.35">
      <c r="A13" s="1">
        <v>45308</v>
      </c>
      <c r="B13">
        <v>11.3925</v>
      </c>
      <c r="C13">
        <v>13.27519</v>
      </c>
      <c r="D13">
        <v>0.99641000000000002</v>
      </c>
      <c r="E13">
        <v>10.473940000000001</v>
      </c>
      <c r="F13" t="str">
        <f>YEAR(greenTable[[#This Row],[Column1]]) &amp; " Q" &amp; CHOOSE(MONTH(greenTable[[#This Row],[Column1]]),1,1,1,2,2,2,3,3,3,4,4,4)</f>
        <v>2024 Q1</v>
      </c>
      <c r="G13">
        <f>AVERAGEIFS(greenTable[1 EUR],greenTable[Quarter],greenTable[[#This Row],[Quarter]])</f>
        <v>11.279230158730156</v>
      </c>
      <c r="H13">
        <f>_xlfn.XLOOKUP(_xlfn.MAXIFS(greenTable[Column1],greenTable[Quarter],greenTable[[#This Row],[Quarter]]),greenTable[Column1],greenTable[1 EUR])</f>
        <v>11.525</v>
      </c>
      <c r="J13" t="str">
        <v>2024 Q1</v>
      </c>
      <c r="K13">
        <v>11.279230158730156</v>
      </c>
      <c r="L13">
        <v>11.525</v>
      </c>
    </row>
    <row r="14" spans="1:36" x14ac:dyDescent="0.35">
      <c r="A14" s="1">
        <v>45309</v>
      </c>
      <c r="B14">
        <v>11.364000000000001</v>
      </c>
      <c r="C14">
        <v>13.24892</v>
      </c>
      <c r="D14">
        <v>0.99283999999999994</v>
      </c>
      <c r="E14">
        <v>10.44966</v>
      </c>
      <c r="F14" t="str">
        <f>YEAR(greenTable[[#This Row],[Column1]]) &amp; " Q" &amp; CHOOSE(MONTH(greenTable[[#This Row],[Column1]]),1,1,1,2,2,2,3,3,3,4,4,4)</f>
        <v>2024 Q1</v>
      </c>
      <c r="G14">
        <f>AVERAGEIFS(greenTable[1 EUR],greenTable[Quarter],greenTable[[#This Row],[Quarter]])</f>
        <v>11.279230158730156</v>
      </c>
      <c r="H14">
        <f>_xlfn.XLOOKUP(_xlfn.MAXIFS(greenTable[Column1],greenTable[Quarter],greenTable[[#This Row],[Quarter]]),greenTable[Column1],greenTable[1 EUR])</f>
        <v>11.525</v>
      </c>
      <c r="J14" t="str">
        <v>2024 Q1</v>
      </c>
      <c r="K14">
        <v>11.279230158730156</v>
      </c>
      <c r="L14">
        <v>11.525</v>
      </c>
    </row>
    <row r="15" spans="1:36" x14ac:dyDescent="0.35">
      <c r="A15" s="1">
        <v>45310</v>
      </c>
      <c r="B15">
        <v>11.38</v>
      </c>
      <c r="C15">
        <v>13.259539999999999</v>
      </c>
      <c r="D15">
        <v>0.99736999999999998</v>
      </c>
      <c r="E15">
        <v>10.452830000000001</v>
      </c>
      <c r="F15" t="str">
        <f>YEAR(greenTable[[#This Row],[Column1]]) &amp; " Q" &amp; CHOOSE(MONTH(greenTable[[#This Row],[Column1]]),1,1,1,2,2,2,3,3,3,4,4,4)</f>
        <v>2024 Q1</v>
      </c>
      <c r="G15">
        <f>AVERAGEIFS(greenTable[1 EUR],greenTable[Quarter],greenTable[[#This Row],[Quarter]])</f>
        <v>11.279230158730156</v>
      </c>
      <c r="H15">
        <f>_xlfn.XLOOKUP(_xlfn.MAXIFS(greenTable[Column1],greenTable[Quarter],greenTable[[#This Row],[Quarter]]),greenTable[Column1],greenTable[1 EUR])</f>
        <v>11.525</v>
      </c>
      <c r="J15" t="str">
        <v>2024 Q1</v>
      </c>
      <c r="K15">
        <v>11.279230158730156</v>
      </c>
      <c r="L15">
        <v>11.525</v>
      </c>
    </row>
    <row r="16" spans="1:36" x14ac:dyDescent="0.35">
      <c r="A16" s="1">
        <v>45313</v>
      </c>
      <c r="B16">
        <v>11.3545</v>
      </c>
      <c r="C16">
        <v>13.26848</v>
      </c>
      <c r="D16">
        <v>0.99243999999999999</v>
      </c>
      <c r="E16">
        <v>10.426539999999999</v>
      </c>
      <c r="F16" t="str">
        <f>YEAR(greenTable[[#This Row],[Column1]]) &amp; " Q" &amp; CHOOSE(MONTH(greenTable[[#This Row],[Column1]]),1,1,1,2,2,2,3,3,3,4,4,4)</f>
        <v>2024 Q1</v>
      </c>
      <c r="G16">
        <f>AVERAGEIFS(greenTable[1 EUR],greenTable[Quarter],greenTable[[#This Row],[Quarter]])</f>
        <v>11.279230158730156</v>
      </c>
      <c r="H16">
        <f>_xlfn.XLOOKUP(_xlfn.MAXIFS(greenTable[Column1],greenTable[Quarter],greenTable[[#This Row],[Quarter]]),greenTable[Column1],greenTable[1 EUR])</f>
        <v>11.525</v>
      </c>
      <c r="J16" t="str">
        <v>2024 Q1</v>
      </c>
      <c r="K16">
        <v>11.279230158730156</v>
      </c>
      <c r="L16">
        <v>11.525</v>
      </c>
    </row>
    <row r="17" spans="1:12" x14ac:dyDescent="0.35">
      <c r="A17" s="1">
        <v>45314</v>
      </c>
      <c r="B17">
        <v>11.347</v>
      </c>
      <c r="C17">
        <v>13.27243</v>
      </c>
      <c r="D17">
        <v>0.99275999999999998</v>
      </c>
      <c r="E17">
        <v>10.4369</v>
      </c>
      <c r="F17" t="str">
        <f>YEAR(greenTable[[#This Row],[Column1]]) &amp; " Q" &amp; CHOOSE(MONTH(greenTable[[#This Row],[Column1]]),1,1,1,2,2,2,3,3,3,4,4,4)</f>
        <v>2024 Q1</v>
      </c>
      <c r="G17">
        <f>AVERAGEIFS(greenTable[1 EUR],greenTable[Quarter],greenTable[[#This Row],[Quarter]])</f>
        <v>11.279230158730156</v>
      </c>
      <c r="H17">
        <f>_xlfn.XLOOKUP(_xlfn.MAXIFS(greenTable[Column1],greenTable[Quarter],greenTable[[#This Row],[Quarter]]),greenTable[Column1],greenTable[1 EUR])</f>
        <v>11.525</v>
      </c>
      <c r="J17" t="str">
        <v>2024 Q1</v>
      </c>
      <c r="K17">
        <v>11.279230158730156</v>
      </c>
      <c r="L17">
        <v>11.525</v>
      </c>
    </row>
    <row r="18" spans="1:12" x14ac:dyDescent="0.35">
      <c r="A18" s="1">
        <v>45315</v>
      </c>
      <c r="B18">
        <v>11.358499999999999</v>
      </c>
      <c r="C18">
        <v>13.278119999999999</v>
      </c>
      <c r="D18">
        <v>0.99500999999999995</v>
      </c>
      <c r="E18">
        <v>10.41586</v>
      </c>
      <c r="F18" t="str">
        <f>YEAR(greenTable[[#This Row],[Column1]]) &amp; " Q" &amp; CHOOSE(MONTH(greenTable[[#This Row],[Column1]]),1,1,1,2,2,2,3,3,3,4,4,4)</f>
        <v>2024 Q1</v>
      </c>
      <c r="G18">
        <f>AVERAGEIFS(greenTable[1 EUR],greenTable[Quarter],greenTable[[#This Row],[Quarter]])</f>
        <v>11.279230158730156</v>
      </c>
      <c r="H18">
        <f>_xlfn.XLOOKUP(_xlfn.MAXIFS(greenTable[Column1],greenTable[Quarter],greenTable[[#This Row],[Quarter]]),greenTable[Column1],greenTable[1 EUR])</f>
        <v>11.525</v>
      </c>
      <c r="J18" t="str">
        <v>2024 Q1</v>
      </c>
      <c r="K18">
        <v>11.279230158730156</v>
      </c>
      <c r="L18">
        <v>11.525</v>
      </c>
    </row>
    <row r="19" spans="1:12" x14ac:dyDescent="0.35">
      <c r="A19" s="1">
        <v>45316</v>
      </c>
      <c r="B19">
        <v>11.35</v>
      </c>
      <c r="C19">
        <v>13.26896</v>
      </c>
      <c r="D19">
        <v>0.99643999999999999</v>
      </c>
      <c r="E19">
        <v>10.41954</v>
      </c>
      <c r="F19" t="str">
        <f>YEAR(greenTable[[#This Row],[Column1]]) &amp; " Q" &amp; CHOOSE(MONTH(greenTable[[#This Row],[Column1]]),1,1,1,2,2,2,3,3,3,4,4,4)</f>
        <v>2024 Q1</v>
      </c>
      <c r="G19">
        <f>AVERAGEIFS(greenTable[1 EUR],greenTable[Quarter],greenTable[[#This Row],[Quarter]])</f>
        <v>11.279230158730156</v>
      </c>
      <c r="H19">
        <f>_xlfn.XLOOKUP(_xlfn.MAXIFS(greenTable[Column1],greenTable[Quarter],greenTable[[#This Row],[Quarter]]),greenTable[Column1],greenTable[1 EUR])</f>
        <v>11.525</v>
      </c>
      <c r="J19" t="str">
        <v>2024 Q1</v>
      </c>
      <c r="K19">
        <v>11.279230158730156</v>
      </c>
      <c r="L19">
        <v>11.525</v>
      </c>
    </row>
    <row r="20" spans="1:12" x14ac:dyDescent="0.35">
      <c r="A20" s="1">
        <v>45317</v>
      </c>
      <c r="B20">
        <v>11.3203</v>
      </c>
      <c r="C20">
        <v>13.260590000000001</v>
      </c>
      <c r="D20">
        <v>0.99892000000000003</v>
      </c>
      <c r="E20">
        <v>10.4133</v>
      </c>
      <c r="F20" t="str">
        <f>YEAR(greenTable[[#This Row],[Column1]]) &amp; " Q" &amp; CHOOSE(MONTH(greenTable[[#This Row],[Column1]]),1,1,1,2,2,2,3,3,3,4,4,4)</f>
        <v>2024 Q1</v>
      </c>
      <c r="G20">
        <f>AVERAGEIFS(greenTable[1 EUR],greenTable[Quarter],greenTable[[#This Row],[Quarter]])</f>
        <v>11.279230158730156</v>
      </c>
      <c r="H20">
        <f>_xlfn.XLOOKUP(_xlfn.MAXIFS(greenTable[Column1],greenTable[Quarter],greenTable[[#This Row],[Quarter]]),greenTable[Column1],greenTable[1 EUR])</f>
        <v>11.525</v>
      </c>
      <c r="J20" t="str">
        <v>2024 Q1</v>
      </c>
      <c r="K20">
        <v>11.279230158730156</v>
      </c>
      <c r="L20">
        <v>11.525</v>
      </c>
    </row>
    <row r="21" spans="1:12" x14ac:dyDescent="0.35">
      <c r="A21" s="1">
        <v>45320</v>
      </c>
      <c r="B21">
        <v>11.356199999999999</v>
      </c>
      <c r="C21">
        <v>13.321059999999999</v>
      </c>
      <c r="D21">
        <v>1.0045299999999999</v>
      </c>
      <c r="E21">
        <v>10.492649999999999</v>
      </c>
      <c r="F21" t="str">
        <f>YEAR(greenTable[[#This Row],[Column1]]) &amp; " Q" &amp; CHOOSE(MONTH(greenTable[[#This Row],[Column1]]),1,1,1,2,2,2,3,3,3,4,4,4)</f>
        <v>2024 Q1</v>
      </c>
      <c r="G21">
        <f>AVERAGEIFS(greenTable[1 EUR],greenTable[Quarter],greenTable[[#This Row],[Quarter]])</f>
        <v>11.279230158730156</v>
      </c>
      <c r="H21">
        <f>_xlfn.XLOOKUP(_xlfn.MAXIFS(greenTable[Column1],greenTable[Quarter],greenTable[[#This Row],[Quarter]]),greenTable[Column1],greenTable[1 EUR])</f>
        <v>11.525</v>
      </c>
      <c r="J21" t="str">
        <v>2024 Q1</v>
      </c>
      <c r="K21">
        <v>11.279230158730156</v>
      </c>
      <c r="L21">
        <v>11.525</v>
      </c>
    </row>
    <row r="22" spans="1:12" x14ac:dyDescent="0.35">
      <c r="A22" s="1">
        <v>45321</v>
      </c>
      <c r="B22">
        <v>11.2971</v>
      </c>
      <c r="C22">
        <v>13.19323</v>
      </c>
      <c r="D22">
        <v>0.99636999999999998</v>
      </c>
      <c r="E22">
        <v>10.41591</v>
      </c>
      <c r="F22" t="str">
        <f>YEAR(greenTable[[#This Row],[Column1]]) &amp; " Q" &amp; CHOOSE(MONTH(greenTable[[#This Row],[Column1]]),1,1,1,2,2,2,3,3,3,4,4,4)</f>
        <v>2024 Q1</v>
      </c>
      <c r="G22">
        <f>AVERAGEIFS(greenTable[1 EUR],greenTable[Quarter],greenTable[[#This Row],[Quarter]])</f>
        <v>11.279230158730156</v>
      </c>
      <c r="H22">
        <f>_xlfn.XLOOKUP(_xlfn.MAXIFS(greenTable[Column1],greenTable[Quarter],greenTable[[#This Row],[Quarter]]),greenTable[Column1],greenTable[1 EUR])</f>
        <v>11.525</v>
      </c>
      <c r="J22" t="str">
        <v>2024 Q1</v>
      </c>
      <c r="K22">
        <v>11.279230158730156</v>
      </c>
      <c r="L22">
        <v>11.525</v>
      </c>
    </row>
    <row r="23" spans="1:12" x14ac:dyDescent="0.35">
      <c r="A23" s="1">
        <v>45322</v>
      </c>
      <c r="B23">
        <v>11.2682</v>
      </c>
      <c r="C23">
        <v>13.189209999999999</v>
      </c>
      <c r="D23">
        <v>0.99270999999999998</v>
      </c>
      <c r="E23">
        <v>10.3979</v>
      </c>
      <c r="F23" t="str">
        <f>YEAR(greenTable[[#This Row],[Column1]]) &amp; " Q" &amp; CHOOSE(MONTH(greenTable[[#This Row],[Column1]]),1,1,1,2,2,2,3,3,3,4,4,4)</f>
        <v>2024 Q1</v>
      </c>
      <c r="G23">
        <f>AVERAGEIFS(greenTable[1 EUR],greenTable[Quarter],greenTable[[#This Row],[Quarter]])</f>
        <v>11.279230158730156</v>
      </c>
      <c r="H23">
        <f>_xlfn.XLOOKUP(_xlfn.MAXIFS(greenTable[Column1],greenTable[Quarter],greenTable[[#This Row],[Quarter]]),greenTable[Column1],greenTable[1 EUR])</f>
        <v>11.525</v>
      </c>
      <c r="J23" t="str">
        <v>2024 Q1</v>
      </c>
      <c r="K23">
        <v>11.279230158730156</v>
      </c>
      <c r="L23">
        <v>11.525</v>
      </c>
    </row>
    <row r="24" spans="1:12" x14ac:dyDescent="0.35">
      <c r="A24" s="1">
        <v>45323</v>
      </c>
      <c r="B24">
        <v>11.3354</v>
      </c>
      <c r="C24">
        <v>13.280609999999999</v>
      </c>
      <c r="D24">
        <v>0.99726000000000004</v>
      </c>
      <c r="E24">
        <v>10.482150000000001</v>
      </c>
      <c r="F24" t="str">
        <f>YEAR(greenTable[[#This Row],[Column1]]) &amp; " Q" &amp; CHOOSE(MONTH(greenTable[[#This Row],[Column1]]),1,1,1,2,2,2,3,3,3,4,4,4)</f>
        <v>2024 Q1</v>
      </c>
      <c r="G24">
        <f>AVERAGEIFS(greenTable[1 EUR],greenTable[Quarter],greenTable[[#This Row],[Quarter]])</f>
        <v>11.279230158730156</v>
      </c>
      <c r="H24">
        <f>_xlfn.XLOOKUP(_xlfn.MAXIFS(greenTable[Column1],greenTable[Quarter],greenTable[[#This Row],[Quarter]]),greenTable[Column1],greenTable[1 EUR])</f>
        <v>11.525</v>
      </c>
      <c r="J24" t="str">
        <v>2024 Q1</v>
      </c>
      <c r="K24">
        <v>11.279230158730156</v>
      </c>
      <c r="L24">
        <v>11.525</v>
      </c>
    </row>
    <row r="25" spans="1:12" x14ac:dyDescent="0.35">
      <c r="A25" s="1">
        <v>45324</v>
      </c>
      <c r="B25">
        <v>11.268000000000001</v>
      </c>
      <c r="C25">
        <v>13.215579999999999</v>
      </c>
      <c r="D25">
        <v>0.98955000000000004</v>
      </c>
      <c r="E25">
        <v>10.353759999999999</v>
      </c>
      <c r="F25" t="str">
        <f>YEAR(greenTable[[#This Row],[Column1]]) &amp; " Q" &amp; CHOOSE(MONTH(greenTable[[#This Row],[Column1]]),1,1,1,2,2,2,3,3,3,4,4,4)</f>
        <v>2024 Q1</v>
      </c>
      <c r="G25">
        <f>AVERAGEIFS(greenTable[1 EUR],greenTable[Quarter],greenTable[[#This Row],[Quarter]])</f>
        <v>11.279230158730156</v>
      </c>
      <c r="H25">
        <f>_xlfn.XLOOKUP(_xlfn.MAXIFS(greenTable[Column1],greenTable[Quarter],greenTable[[#This Row],[Quarter]]),greenTable[Column1],greenTable[1 EUR])</f>
        <v>11.525</v>
      </c>
      <c r="J25" t="str">
        <v>2024 Q1</v>
      </c>
      <c r="K25">
        <v>11.279230158730156</v>
      </c>
      <c r="L25">
        <v>11.525</v>
      </c>
    </row>
    <row r="26" spans="1:12" x14ac:dyDescent="0.35">
      <c r="A26" s="1">
        <v>45327</v>
      </c>
      <c r="B26">
        <v>11.374000000000001</v>
      </c>
      <c r="C26">
        <v>13.28816</v>
      </c>
      <c r="D26">
        <v>0.99206000000000005</v>
      </c>
      <c r="E26">
        <v>10.5844</v>
      </c>
      <c r="F26" t="str">
        <f>YEAR(greenTable[[#This Row],[Column1]]) &amp; " Q" &amp; CHOOSE(MONTH(greenTable[[#This Row],[Column1]]),1,1,1,2,2,2,3,3,3,4,4,4)</f>
        <v>2024 Q1</v>
      </c>
      <c r="G26">
        <f>AVERAGEIFS(greenTable[1 EUR],greenTable[Quarter],greenTable[[#This Row],[Quarter]])</f>
        <v>11.279230158730156</v>
      </c>
      <c r="H26">
        <f>_xlfn.XLOOKUP(_xlfn.MAXIFS(greenTable[Column1],greenTable[Quarter],greenTable[[#This Row],[Quarter]]),greenTable[Column1],greenTable[1 EUR])</f>
        <v>11.525</v>
      </c>
      <c r="J26" t="str">
        <v>2024 Q1</v>
      </c>
      <c r="K26">
        <v>11.279230158730156</v>
      </c>
      <c r="L26">
        <v>11.525</v>
      </c>
    </row>
    <row r="27" spans="1:12" x14ac:dyDescent="0.35">
      <c r="A27" s="1">
        <v>45328</v>
      </c>
      <c r="B27">
        <v>11.3825</v>
      </c>
      <c r="C27">
        <v>13.319100000000001</v>
      </c>
      <c r="D27">
        <v>0.99341000000000002</v>
      </c>
      <c r="E27">
        <v>10.595269999999999</v>
      </c>
      <c r="F27" t="str">
        <f>YEAR(greenTable[[#This Row],[Column1]]) &amp; " Q" &amp; CHOOSE(MONTH(greenTable[[#This Row],[Column1]]),1,1,1,2,2,2,3,3,3,4,4,4)</f>
        <v>2024 Q1</v>
      </c>
      <c r="G27">
        <f>AVERAGEIFS(greenTable[1 EUR],greenTable[Quarter],greenTable[[#This Row],[Quarter]])</f>
        <v>11.279230158730156</v>
      </c>
      <c r="H27">
        <f>_xlfn.XLOOKUP(_xlfn.MAXIFS(greenTable[Column1],greenTable[Quarter],greenTable[[#This Row],[Quarter]]),greenTable[Column1],greenTable[1 EUR])</f>
        <v>11.525</v>
      </c>
      <c r="J27" t="str">
        <v>2024 Q1</v>
      </c>
      <c r="K27">
        <v>11.279230158730156</v>
      </c>
      <c r="L27">
        <v>11.525</v>
      </c>
    </row>
    <row r="28" spans="1:12" x14ac:dyDescent="0.35">
      <c r="A28" s="1">
        <v>45329</v>
      </c>
      <c r="B28">
        <v>11.272500000000001</v>
      </c>
      <c r="C28">
        <v>13.21435</v>
      </c>
      <c r="D28">
        <v>0.9909</v>
      </c>
      <c r="E28">
        <v>10.460750000000001</v>
      </c>
      <c r="F28" t="str">
        <f>YEAR(greenTable[[#This Row],[Column1]]) &amp; " Q" &amp; CHOOSE(MONTH(greenTable[[#This Row],[Column1]]),1,1,1,2,2,2,3,3,3,4,4,4)</f>
        <v>2024 Q1</v>
      </c>
      <c r="G28">
        <f>AVERAGEIFS(greenTable[1 EUR],greenTable[Quarter],greenTable[[#This Row],[Quarter]])</f>
        <v>11.279230158730156</v>
      </c>
      <c r="H28">
        <f>_xlfn.XLOOKUP(_xlfn.MAXIFS(greenTable[Column1],greenTable[Quarter],greenTable[[#This Row],[Quarter]]),greenTable[Column1],greenTable[1 EUR])</f>
        <v>11.525</v>
      </c>
      <c r="J28" t="str">
        <v>2024 Q1</v>
      </c>
      <c r="K28">
        <v>11.279230158730156</v>
      </c>
      <c r="L28">
        <v>11.525</v>
      </c>
    </row>
    <row r="29" spans="1:12" x14ac:dyDescent="0.35">
      <c r="A29" s="1">
        <v>45330</v>
      </c>
      <c r="B29">
        <v>11.2705</v>
      </c>
      <c r="C29">
        <v>13.200710000000001</v>
      </c>
      <c r="D29">
        <v>0.98760000000000003</v>
      </c>
      <c r="E29">
        <v>10.47639</v>
      </c>
      <c r="F29" t="str">
        <f>YEAR(greenTable[[#This Row],[Column1]]) &amp; " Q" &amp; CHOOSE(MONTH(greenTable[[#This Row],[Column1]]),1,1,1,2,2,2,3,3,3,4,4,4)</f>
        <v>2024 Q1</v>
      </c>
      <c r="G29">
        <f>AVERAGEIFS(greenTable[1 EUR],greenTable[Quarter],greenTable[[#This Row],[Quarter]])</f>
        <v>11.279230158730156</v>
      </c>
      <c r="H29">
        <f>_xlfn.XLOOKUP(_xlfn.MAXIFS(greenTable[Column1],greenTable[Quarter],greenTable[[#This Row],[Quarter]]),greenTable[Column1],greenTable[1 EUR])</f>
        <v>11.525</v>
      </c>
      <c r="J29" t="str">
        <v>2024 Q1</v>
      </c>
      <c r="K29">
        <v>11.279230158730156</v>
      </c>
      <c r="L29">
        <v>11.525</v>
      </c>
    </row>
    <row r="30" spans="1:12" x14ac:dyDescent="0.35">
      <c r="A30" s="1">
        <v>45331</v>
      </c>
      <c r="B30">
        <v>11.281499999999999</v>
      </c>
      <c r="C30">
        <v>13.204000000000001</v>
      </c>
      <c r="D30">
        <v>0.98968999999999996</v>
      </c>
      <c r="E30">
        <v>10.472989999999999</v>
      </c>
      <c r="F30" t="str">
        <f>YEAR(greenTable[[#This Row],[Column1]]) &amp; " Q" &amp; CHOOSE(MONTH(greenTable[[#This Row],[Column1]]),1,1,1,2,2,2,3,3,3,4,4,4)</f>
        <v>2024 Q1</v>
      </c>
      <c r="G30">
        <f>AVERAGEIFS(greenTable[1 EUR],greenTable[Quarter],greenTable[[#This Row],[Quarter]])</f>
        <v>11.279230158730156</v>
      </c>
      <c r="H30">
        <f>_xlfn.XLOOKUP(_xlfn.MAXIFS(greenTable[Column1],greenTable[Quarter],greenTable[[#This Row],[Quarter]]),greenTable[Column1],greenTable[1 EUR])</f>
        <v>11.525</v>
      </c>
      <c r="J30" t="str">
        <v>2024 Q1</v>
      </c>
      <c r="K30">
        <v>11.279230158730156</v>
      </c>
      <c r="L30">
        <v>11.525</v>
      </c>
    </row>
    <row r="31" spans="1:12" x14ac:dyDescent="0.35">
      <c r="A31" s="1">
        <v>45334</v>
      </c>
      <c r="B31">
        <v>11.231999999999999</v>
      </c>
      <c r="C31">
        <v>13.15361</v>
      </c>
      <c r="D31">
        <v>0.99222999999999995</v>
      </c>
      <c r="E31">
        <v>10.426069999999999</v>
      </c>
      <c r="F31" t="str">
        <f>YEAR(greenTable[[#This Row],[Column1]]) &amp; " Q" &amp; CHOOSE(MONTH(greenTable[[#This Row],[Column1]]),1,1,1,2,2,2,3,3,3,4,4,4)</f>
        <v>2024 Q1</v>
      </c>
      <c r="G31">
        <f>AVERAGEIFS(greenTable[1 EUR],greenTable[Quarter],greenTable[[#This Row],[Quarter]])</f>
        <v>11.279230158730156</v>
      </c>
      <c r="H31">
        <f>_xlfn.XLOOKUP(_xlfn.MAXIFS(greenTable[Column1],greenTable[Quarter],greenTable[[#This Row],[Quarter]]),greenTable[Column1],greenTable[1 EUR])</f>
        <v>11.525</v>
      </c>
      <c r="J31" t="str">
        <v>2024 Q1</v>
      </c>
      <c r="K31">
        <v>11.279230158730156</v>
      </c>
      <c r="L31">
        <v>11.525</v>
      </c>
    </row>
    <row r="32" spans="1:12" x14ac:dyDescent="0.35">
      <c r="A32" s="1">
        <v>45335</v>
      </c>
      <c r="B32">
        <v>11.250999999999999</v>
      </c>
      <c r="C32">
        <v>13.22123</v>
      </c>
      <c r="D32">
        <v>0.99548999999999999</v>
      </c>
      <c r="E32">
        <v>10.42435</v>
      </c>
      <c r="F32" t="str">
        <f>YEAR(greenTable[[#This Row],[Column1]]) &amp; " Q" &amp; CHOOSE(MONTH(greenTable[[#This Row],[Column1]]),1,1,1,2,2,2,3,3,3,4,4,4)</f>
        <v>2024 Q1</v>
      </c>
      <c r="G32">
        <f>AVERAGEIFS(greenTable[1 EUR],greenTable[Quarter],greenTable[[#This Row],[Quarter]])</f>
        <v>11.279230158730156</v>
      </c>
      <c r="H32">
        <f>_xlfn.XLOOKUP(_xlfn.MAXIFS(greenTable[Column1],greenTable[Quarter],greenTable[[#This Row],[Quarter]]),greenTable[Column1],greenTable[1 EUR])</f>
        <v>11.525</v>
      </c>
      <c r="J32" t="str">
        <v>2024 Q1</v>
      </c>
      <c r="K32">
        <v>11.279230158730156</v>
      </c>
      <c r="L32">
        <v>11.525</v>
      </c>
    </row>
    <row r="33" spans="1:24" x14ac:dyDescent="0.35">
      <c r="A33" s="1">
        <v>45336</v>
      </c>
      <c r="B33">
        <v>11.3127</v>
      </c>
      <c r="C33">
        <v>13.26878</v>
      </c>
      <c r="D33">
        <v>0.99780999999999997</v>
      </c>
      <c r="E33">
        <v>10.55979</v>
      </c>
      <c r="F33" t="str">
        <f>YEAR(greenTable[[#This Row],[Column1]]) &amp; " Q" &amp; CHOOSE(MONTH(greenTable[[#This Row],[Column1]]),1,1,1,2,2,2,3,3,3,4,4,4)</f>
        <v>2024 Q1</v>
      </c>
      <c r="G33">
        <f>AVERAGEIFS(greenTable[1 EUR],greenTable[Quarter],greenTable[[#This Row],[Quarter]])</f>
        <v>11.279230158730156</v>
      </c>
      <c r="H33">
        <f>_xlfn.XLOOKUP(_xlfn.MAXIFS(greenTable[Column1],greenTable[Quarter],greenTable[[#This Row],[Quarter]]),greenTable[Column1],greenTable[1 EUR])</f>
        <v>11.525</v>
      </c>
      <c r="J33" t="str">
        <v>2024 Q1</v>
      </c>
      <c r="K33">
        <v>11.279230158730156</v>
      </c>
      <c r="L33">
        <v>11.525</v>
      </c>
    </row>
    <row r="34" spans="1:24" x14ac:dyDescent="0.35">
      <c r="A34" s="1">
        <v>45337</v>
      </c>
      <c r="B34">
        <v>11.2575</v>
      </c>
      <c r="C34">
        <v>13.145910000000001</v>
      </c>
      <c r="D34">
        <v>0.99089000000000005</v>
      </c>
      <c r="E34">
        <v>10.47892</v>
      </c>
      <c r="F34" t="str">
        <f>YEAR(greenTable[[#This Row],[Column1]]) &amp; " Q" &amp; CHOOSE(MONTH(greenTable[[#This Row],[Column1]]),1,1,1,2,2,2,3,3,3,4,4,4)</f>
        <v>2024 Q1</v>
      </c>
      <c r="G34">
        <f>AVERAGEIFS(greenTable[1 EUR],greenTable[Quarter],greenTable[[#This Row],[Quarter]])</f>
        <v>11.279230158730156</v>
      </c>
      <c r="H34">
        <f>_xlfn.XLOOKUP(_xlfn.MAXIFS(greenTable[Column1],greenTable[Quarter],greenTable[[#This Row],[Quarter]]),greenTable[Column1],greenTable[1 EUR])</f>
        <v>11.525</v>
      </c>
      <c r="J34" t="str">
        <v>2024 Q1</v>
      </c>
      <c r="K34">
        <v>11.279230158730156</v>
      </c>
      <c r="L34">
        <v>11.525</v>
      </c>
      <c r="R34" s="16" t="s">
        <v>22</v>
      </c>
    </row>
    <row r="35" spans="1:24" x14ac:dyDescent="0.35">
      <c r="A35" s="1">
        <v>45338</v>
      </c>
      <c r="B35">
        <v>11.265499999999999</v>
      </c>
      <c r="C35">
        <v>13.15986</v>
      </c>
      <c r="D35">
        <v>0.99207000000000001</v>
      </c>
      <c r="E35">
        <v>10.462020000000001</v>
      </c>
      <c r="F35" t="str">
        <f>YEAR(greenTable[[#This Row],[Column1]]) &amp; " Q" &amp; CHOOSE(MONTH(greenTable[[#This Row],[Column1]]),1,1,1,2,2,2,3,3,3,4,4,4)</f>
        <v>2024 Q1</v>
      </c>
      <c r="G35">
        <f>AVERAGEIFS(greenTable[1 EUR],greenTable[Quarter],greenTable[[#This Row],[Quarter]])</f>
        <v>11.279230158730156</v>
      </c>
      <c r="H35">
        <f>_xlfn.XLOOKUP(_xlfn.MAXIFS(greenTable[Column1],greenTable[Quarter],greenTable[[#This Row],[Quarter]]),greenTable[Column1],greenTable[1 EUR])</f>
        <v>11.525</v>
      </c>
      <c r="J35" t="str">
        <v>2024 Q1</v>
      </c>
      <c r="K35">
        <v>11.279230158730156</v>
      </c>
      <c r="L35">
        <v>11.525</v>
      </c>
    </row>
    <row r="36" spans="1:24" x14ac:dyDescent="0.35">
      <c r="A36" s="1">
        <v>45341</v>
      </c>
      <c r="B36">
        <v>11.237</v>
      </c>
      <c r="C36">
        <v>13.150690000000001</v>
      </c>
      <c r="D36">
        <v>0.99402999999999997</v>
      </c>
      <c r="E36">
        <v>10.4278</v>
      </c>
      <c r="F36" t="str">
        <f>YEAR(greenTable[[#This Row],[Column1]]) &amp; " Q" &amp; CHOOSE(MONTH(greenTable[[#This Row],[Column1]]),1,1,1,2,2,2,3,3,3,4,4,4)</f>
        <v>2024 Q1</v>
      </c>
      <c r="G36">
        <f>AVERAGEIFS(greenTable[1 EUR],greenTable[Quarter],greenTable[[#This Row],[Quarter]])</f>
        <v>11.279230158730156</v>
      </c>
      <c r="H36">
        <f>_xlfn.XLOOKUP(_xlfn.MAXIFS(greenTable[Column1],greenTable[Quarter],greenTable[[#This Row],[Quarter]]),greenTable[Column1],greenTable[1 EUR])</f>
        <v>11.525</v>
      </c>
      <c r="J36" t="str">
        <v>2024 Q1</v>
      </c>
      <c r="K36">
        <v>11.279230158730156</v>
      </c>
      <c r="L36">
        <v>11.525</v>
      </c>
      <c r="R36">
        <v>4</v>
      </c>
    </row>
    <row r="37" spans="1:24" x14ac:dyDescent="0.35">
      <c r="A37" s="1">
        <v>45342</v>
      </c>
      <c r="B37">
        <v>11.218500000000001</v>
      </c>
      <c r="C37">
        <v>13.096539999999999</v>
      </c>
      <c r="D37">
        <v>0.99038000000000004</v>
      </c>
      <c r="E37">
        <v>10.385579999999999</v>
      </c>
      <c r="F37" t="str">
        <f>YEAR(greenTable[[#This Row],[Column1]]) &amp; " Q" &amp; CHOOSE(MONTH(greenTable[[#This Row],[Column1]]),1,1,1,2,2,2,3,3,3,4,4,4)</f>
        <v>2024 Q1</v>
      </c>
      <c r="G37">
        <f>AVERAGEIFS(greenTable[1 EUR],greenTable[Quarter],greenTable[[#This Row],[Quarter]])</f>
        <v>11.279230158730156</v>
      </c>
      <c r="H37">
        <f>_xlfn.XLOOKUP(_xlfn.MAXIFS(greenTable[Column1],greenTable[Quarter],greenTable[[#This Row],[Quarter]]),greenTable[Column1],greenTable[1 EUR])</f>
        <v>11.525</v>
      </c>
      <c r="J37" t="str">
        <v>2024 Q1</v>
      </c>
      <c r="K37">
        <v>11.279230158730156</v>
      </c>
      <c r="L37">
        <v>11.525</v>
      </c>
      <c r="R37" s="7" t="str">
        <f>CHOOSE(R36,R38,S38,T38,U38,V38,W38,X38)</f>
        <v>tor</v>
      </c>
    </row>
    <row r="38" spans="1:24" x14ac:dyDescent="0.35">
      <c r="A38" s="1">
        <v>45343</v>
      </c>
      <c r="B38">
        <v>11.2075</v>
      </c>
      <c r="C38">
        <v>13.089969999999999</v>
      </c>
      <c r="D38">
        <v>0.98880000000000001</v>
      </c>
      <c r="E38">
        <v>10.36867</v>
      </c>
      <c r="F38" t="str">
        <f>YEAR(greenTable[[#This Row],[Column1]]) &amp; " Q" &amp; CHOOSE(MONTH(greenTable[[#This Row],[Column1]]),1,1,1,2,2,2,3,3,3,4,4,4)</f>
        <v>2024 Q1</v>
      </c>
      <c r="G38">
        <f>AVERAGEIFS(greenTable[1 EUR],greenTable[Quarter],greenTable[[#This Row],[Quarter]])</f>
        <v>11.279230158730156</v>
      </c>
      <c r="H38">
        <f>_xlfn.XLOOKUP(_xlfn.MAXIFS(greenTable[Column1],greenTable[Quarter],greenTable[[#This Row],[Quarter]]),greenTable[Column1],greenTable[1 EUR])</f>
        <v>11.525</v>
      </c>
      <c r="J38" t="str">
        <v>2024 Q1</v>
      </c>
      <c r="K38">
        <v>11.279230158730156</v>
      </c>
      <c r="L38">
        <v>11.525</v>
      </c>
      <c r="R38" t="s">
        <v>15</v>
      </c>
      <c r="S38" t="s">
        <v>16</v>
      </c>
      <c r="T38" t="s">
        <v>17</v>
      </c>
      <c r="U38" t="s">
        <v>18</v>
      </c>
      <c r="V38" t="s">
        <v>19</v>
      </c>
      <c r="W38" t="s">
        <v>20</v>
      </c>
      <c r="X38" t="s">
        <v>21</v>
      </c>
    </row>
    <row r="39" spans="1:24" x14ac:dyDescent="0.35">
      <c r="A39" s="1">
        <v>45344</v>
      </c>
      <c r="B39">
        <v>11.173999999999999</v>
      </c>
      <c r="C39">
        <v>13.04993</v>
      </c>
      <c r="D39">
        <v>0.98397000000000001</v>
      </c>
      <c r="E39">
        <v>10.304320000000001</v>
      </c>
      <c r="F39" t="str">
        <f>YEAR(greenTable[[#This Row],[Column1]]) &amp; " Q" &amp; CHOOSE(MONTH(greenTable[[#This Row],[Column1]]),1,1,1,2,2,2,3,3,3,4,4,4)</f>
        <v>2024 Q1</v>
      </c>
      <c r="G39">
        <f>AVERAGEIFS(greenTable[1 EUR],greenTable[Quarter],greenTable[[#This Row],[Quarter]])</f>
        <v>11.279230158730156</v>
      </c>
      <c r="H39">
        <f>_xlfn.XLOOKUP(_xlfn.MAXIFS(greenTable[Column1],greenTable[Quarter],greenTable[[#This Row],[Quarter]]),greenTable[Column1],greenTable[1 EUR])</f>
        <v>11.525</v>
      </c>
      <c r="J39" t="str">
        <v>2024 Q1</v>
      </c>
      <c r="K39">
        <v>11.279230158730156</v>
      </c>
      <c r="L39">
        <v>11.525</v>
      </c>
    </row>
    <row r="40" spans="1:24" x14ac:dyDescent="0.35">
      <c r="A40" s="1">
        <v>45345</v>
      </c>
      <c r="B40">
        <v>11.154500000000001</v>
      </c>
      <c r="C40">
        <v>13.07066</v>
      </c>
      <c r="D40">
        <v>0.97941</v>
      </c>
      <c r="E40">
        <v>10.29583</v>
      </c>
      <c r="F40" t="str">
        <f>YEAR(greenTable[[#This Row],[Column1]]) &amp; " Q" &amp; CHOOSE(MONTH(greenTable[[#This Row],[Column1]]),1,1,1,2,2,2,3,3,3,4,4,4)</f>
        <v>2024 Q1</v>
      </c>
      <c r="G40">
        <f>AVERAGEIFS(greenTable[1 EUR],greenTable[Quarter],greenTable[[#This Row],[Quarter]])</f>
        <v>11.279230158730156</v>
      </c>
      <c r="H40">
        <f>_xlfn.XLOOKUP(_xlfn.MAXIFS(greenTable[Column1],greenTable[Quarter],greenTable[[#This Row],[Quarter]]),greenTable[Column1],greenTable[1 EUR])</f>
        <v>11.525</v>
      </c>
      <c r="J40" t="str">
        <v>2024 Q1</v>
      </c>
      <c r="K40">
        <v>11.279230158730156</v>
      </c>
      <c r="L40">
        <v>11.525</v>
      </c>
    </row>
    <row r="41" spans="1:24" x14ac:dyDescent="0.35">
      <c r="A41" s="1">
        <v>45348</v>
      </c>
      <c r="B41">
        <v>11.1675</v>
      </c>
      <c r="C41">
        <v>13.06217</v>
      </c>
      <c r="D41">
        <v>0.97716000000000003</v>
      </c>
      <c r="E41">
        <v>10.29073</v>
      </c>
      <c r="F41" t="str">
        <f>YEAR(greenTable[[#This Row],[Column1]]) &amp; " Q" &amp; CHOOSE(MONTH(greenTable[[#This Row],[Column1]]),1,1,1,2,2,2,3,3,3,4,4,4)</f>
        <v>2024 Q1</v>
      </c>
      <c r="G41">
        <f>AVERAGEIFS(greenTable[1 EUR],greenTable[Quarter],greenTable[[#This Row],[Quarter]])</f>
        <v>11.279230158730156</v>
      </c>
      <c r="H41">
        <f>_xlfn.XLOOKUP(_xlfn.MAXIFS(greenTable[Column1],greenTable[Quarter],greenTable[[#This Row],[Quarter]]),greenTable[Column1],greenTable[1 EUR])</f>
        <v>11.525</v>
      </c>
      <c r="J41" t="str">
        <v>2024 Q1</v>
      </c>
      <c r="K41">
        <v>11.279230158730156</v>
      </c>
      <c r="L41">
        <v>11.525</v>
      </c>
    </row>
    <row r="42" spans="1:24" x14ac:dyDescent="0.35">
      <c r="A42" s="1">
        <v>45349</v>
      </c>
      <c r="B42">
        <v>11.1805</v>
      </c>
      <c r="C42">
        <v>13.05828</v>
      </c>
      <c r="D42">
        <v>0.97809000000000001</v>
      </c>
      <c r="E42">
        <v>10.298909999999999</v>
      </c>
      <c r="F42" t="str">
        <f>YEAR(greenTable[[#This Row],[Column1]]) &amp; " Q" &amp; CHOOSE(MONTH(greenTable[[#This Row],[Column1]]),1,1,1,2,2,2,3,3,3,4,4,4)</f>
        <v>2024 Q1</v>
      </c>
      <c r="G42">
        <f>AVERAGEIFS(greenTable[1 EUR],greenTable[Quarter],greenTable[[#This Row],[Quarter]])</f>
        <v>11.279230158730156</v>
      </c>
      <c r="H42">
        <f>_xlfn.XLOOKUP(_xlfn.MAXIFS(greenTable[Column1],greenTable[Quarter],greenTable[[#This Row],[Quarter]]),greenTable[Column1],greenTable[1 EUR])</f>
        <v>11.525</v>
      </c>
      <c r="J42" t="str">
        <v>2024 Q1</v>
      </c>
      <c r="K42">
        <v>11.279230158730156</v>
      </c>
      <c r="L42">
        <v>11.525</v>
      </c>
    </row>
    <row r="43" spans="1:24" x14ac:dyDescent="0.35">
      <c r="A43" s="1">
        <v>45350</v>
      </c>
      <c r="B43">
        <v>11.192</v>
      </c>
      <c r="C43">
        <v>13.082710000000001</v>
      </c>
      <c r="D43">
        <v>0.97597999999999996</v>
      </c>
      <c r="E43">
        <v>10.35529</v>
      </c>
      <c r="F43" t="str">
        <f>YEAR(greenTable[[#This Row],[Column1]]) &amp; " Q" &amp; CHOOSE(MONTH(greenTable[[#This Row],[Column1]]),1,1,1,2,2,2,3,3,3,4,4,4)</f>
        <v>2024 Q1</v>
      </c>
      <c r="G43">
        <f>AVERAGEIFS(greenTable[1 EUR],greenTable[Quarter],greenTable[[#This Row],[Quarter]])</f>
        <v>11.279230158730156</v>
      </c>
      <c r="H43">
        <f>_xlfn.XLOOKUP(_xlfn.MAXIFS(greenTable[Column1],greenTable[Quarter],greenTable[[#This Row],[Quarter]]),greenTable[Column1],greenTable[1 EUR])</f>
        <v>11.525</v>
      </c>
      <c r="J43" t="str">
        <v>2024 Q1</v>
      </c>
      <c r="K43">
        <v>11.279230158730156</v>
      </c>
      <c r="L43">
        <v>11.525</v>
      </c>
    </row>
    <row r="44" spans="1:24" x14ac:dyDescent="0.35">
      <c r="A44" s="1">
        <v>45351</v>
      </c>
      <c r="B44">
        <v>11.215</v>
      </c>
      <c r="C44">
        <v>13.093220000000001</v>
      </c>
      <c r="D44">
        <v>0.97589999999999999</v>
      </c>
      <c r="E44">
        <v>10.35932</v>
      </c>
      <c r="F44" t="str">
        <f>YEAR(greenTable[[#This Row],[Column1]]) &amp; " Q" &amp; CHOOSE(MONTH(greenTable[[#This Row],[Column1]]),1,1,1,2,2,2,3,3,3,4,4,4)</f>
        <v>2024 Q1</v>
      </c>
      <c r="G44">
        <f>AVERAGEIFS(greenTable[1 EUR],greenTable[Quarter],greenTable[[#This Row],[Quarter]])</f>
        <v>11.279230158730156</v>
      </c>
      <c r="H44">
        <f>_xlfn.XLOOKUP(_xlfn.MAXIFS(greenTable[Column1],greenTable[Quarter],greenTable[[#This Row],[Quarter]]),greenTable[Column1],greenTable[1 EUR])</f>
        <v>11.525</v>
      </c>
      <c r="J44" t="str">
        <v>2024 Q1</v>
      </c>
      <c r="K44">
        <v>11.279230158730156</v>
      </c>
      <c r="L44">
        <v>11.525</v>
      </c>
    </row>
    <row r="45" spans="1:24" x14ac:dyDescent="0.35">
      <c r="A45" s="1">
        <v>45352</v>
      </c>
      <c r="B45">
        <v>11.194800000000001</v>
      </c>
      <c r="C45">
        <v>13.07987</v>
      </c>
      <c r="D45">
        <v>0.97831000000000001</v>
      </c>
      <c r="E45">
        <v>10.35309</v>
      </c>
      <c r="F45" t="str">
        <f>YEAR(greenTable[[#This Row],[Column1]]) &amp; " Q" &amp; CHOOSE(MONTH(greenTable[[#This Row],[Column1]]),1,1,1,2,2,2,3,3,3,4,4,4)</f>
        <v>2024 Q1</v>
      </c>
      <c r="G45">
        <f>AVERAGEIFS(greenTable[1 EUR],greenTable[Quarter],greenTable[[#This Row],[Quarter]])</f>
        <v>11.279230158730156</v>
      </c>
      <c r="H45">
        <f>_xlfn.XLOOKUP(_xlfn.MAXIFS(greenTable[Column1],greenTable[Quarter],greenTable[[#This Row],[Quarter]]),greenTable[Column1],greenTable[1 EUR])</f>
        <v>11.525</v>
      </c>
      <c r="J45" t="str">
        <v>2024 Q1</v>
      </c>
      <c r="K45">
        <v>11.279230158730156</v>
      </c>
      <c r="L45">
        <v>11.525</v>
      </c>
    </row>
    <row r="46" spans="1:24" x14ac:dyDescent="0.35">
      <c r="A46" s="1">
        <v>45355</v>
      </c>
      <c r="B46">
        <v>11.2424</v>
      </c>
      <c r="C46">
        <v>13.13625</v>
      </c>
      <c r="D46">
        <v>0.98336999999999997</v>
      </c>
      <c r="E46">
        <v>10.36548</v>
      </c>
      <c r="F46" t="str">
        <f>YEAR(greenTable[[#This Row],[Column1]]) &amp; " Q" &amp; CHOOSE(MONTH(greenTable[[#This Row],[Column1]]),1,1,1,2,2,2,3,3,3,4,4,4)</f>
        <v>2024 Q1</v>
      </c>
      <c r="G46">
        <f>AVERAGEIFS(greenTable[1 EUR],greenTable[Quarter],greenTable[[#This Row],[Quarter]])</f>
        <v>11.279230158730156</v>
      </c>
      <c r="H46">
        <f>_xlfn.XLOOKUP(_xlfn.MAXIFS(greenTable[Column1],greenTable[Quarter],greenTable[[#This Row],[Quarter]]),greenTable[Column1],greenTable[1 EUR])</f>
        <v>11.525</v>
      </c>
      <c r="J46" t="str">
        <v>2024 Q1</v>
      </c>
      <c r="K46">
        <v>11.279230158730156</v>
      </c>
      <c r="L46">
        <v>11.525</v>
      </c>
    </row>
    <row r="47" spans="1:24" x14ac:dyDescent="0.35">
      <c r="A47" s="1">
        <v>45356</v>
      </c>
      <c r="B47">
        <v>11.2803</v>
      </c>
      <c r="C47">
        <v>13.1867</v>
      </c>
      <c r="D47">
        <v>0.98302999999999996</v>
      </c>
      <c r="E47">
        <v>10.397550000000001</v>
      </c>
      <c r="F47" t="str">
        <f>YEAR(greenTable[[#This Row],[Column1]]) &amp; " Q" &amp; CHOOSE(MONTH(greenTable[[#This Row],[Column1]]),1,1,1,2,2,2,3,3,3,4,4,4)</f>
        <v>2024 Q1</v>
      </c>
      <c r="G47">
        <f>AVERAGEIFS(greenTable[1 EUR],greenTable[Quarter],greenTable[[#This Row],[Quarter]])</f>
        <v>11.279230158730156</v>
      </c>
      <c r="H47">
        <f>_xlfn.XLOOKUP(_xlfn.MAXIFS(greenTable[Column1],greenTable[Quarter],greenTable[[#This Row],[Quarter]]),greenTable[Column1],greenTable[1 EUR])</f>
        <v>11.525</v>
      </c>
      <c r="J47" t="str">
        <v>2024 Q1</v>
      </c>
      <c r="K47">
        <v>11.279230158730156</v>
      </c>
      <c r="L47">
        <v>11.525</v>
      </c>
    </row>
    <row r="48" spans="1:24" x14ac:dyDescent="0.35">
      <c r="A48" s="1">
        <v>45357</v>
      </c>
      <c r="B48">
        <v>11.2555</v>
      </c>
      <c r="C48">
        <v>13.16464</v>
      </c>
      <c r="D48">
        <v>0.98146999999999995</v>
      </c>
      <c r="E48">
        <v>10.35084</v>
      </c>
      <c r="F48" t="str">
        <f>YEAR(greenTable[[#This Row],[Column1]]) &amp; " Q" &amp; CHOOSE(MONTH(greenTable[[#This Row],[Column1]]),1,1,1,2,2,2,3,3,3,4,4,4)</f>
        <v>2024 Q1</v>
      </c>
      <c r="G48">
        <f>AVERAGEIFS(greenTable[1 EUR],greenTable[Quarter],greenTable[[#This Row],[Quarter]])</f>
        <v>11.279230158730156</v>
      </c>
      <c r="H48">
        <f>_xlfn.XLOOKUP(_xlfn.MAXIFS(greenTable[Column1],greenTable[Quarter],greenTable[[#This Row],[Quarter]]),greenTable[Column1],greenTable[1 EUR])</f>
        <v>11.525</v>
      </c>
      <c r="J48" t="str">
        <v>2024 Q1</v>
      </c>
      <c r="K48">
        <v>11.279230158730156</v>
      </c>
      <c r="L48">
        <v>11.525</v>
      </c>
    </row>
    <row r="49" spans="1:12" x14ac:dyDescent="0.35">
      <c r="A49" s="1">
        <v>45358</v>
      </c>
      <c r="B49">
        <v>11.1944</v>
      </c>
      <c r="C49">
        <v>13.101290000000001</v>
      </c>
      <c r="D49">
        <v>0.98248000000000002</v>
      </c>
      <c r="E49">
        <v>10.274800000000001</v>
      </c>
      <c r="F49" t="str">
        <f>YEAR(greenTable[[#This Row],[Column1]]) &amp; " Q" &amp; CHOOSE(MONTH(greenTable[[#This Row],[Column1]]),1,1,1,2,2,2,3,3,3,4,4,4)</f>
        <v>2024 Q1</v>
      </c>
      <c r="G49">
        <f>AVERAGEIFS(greenTable[1 EUR],greenTable[Quarter],greenTable[[#This Row],[Quarter]])</f>
        <v>11.279230158730156</v>
      </c>
      <c r="H49">
        <f>_xlfn.XLOOKUP(_xlfn.MAXIFS(greenTable[Column1],greenTable[Quarter],greenTable[[#This Row],[Quarter]]),greenTable[Column1],greenTable[1 EUR])</f>
        <v>11.525</v>
      </c>
      <c r="J49" t="str">
        <v>2024 Q1</v>
      </c>
      <c r="K49">
        <v>11.279230158730156</v>
      </c>
      <c r="L49">
        <v>11.525</v>
      </c>
    </row>
    <row r="50" spans="1:12" x14ac:dyDescent="0.35">
      <c r="A50" s="1">
        <v>45359</v>
      </c>
      <c r="B50">
        <v>11.164</v>
      </c>
      <c r="C50">
        <v>13.10821</v>
      </c>
      <c r="D50">
        <v>0.98451999999999995</v>
      </c>
      <c r="E50">
        <v>10.21222</v>
      </c>
      <c r="F50" t="str">
        <f>YEAR(greenTable[[#This Row],[Column1]]) &amp; " Q" &amp; CHOOSE(MONTH(greenTable[[#This Row],[Column1]]),1,1,1,2,2,2,3,3,3,4,4,4)</f>
        <v>2024 Q1</v>
      </c>
      <c r="G50">
        <f>AVERAGEIFS(greenTable[1 EUR],greenTable[Quarter],greenTable[[#This Row],[Quarter]])</f>
        <v>11.279230158730156</v>
      </c>
      <c r="H50">
        <f>_xlfn.XLOOKUP(_xlfn.MAXIFS(greenTable[Column1],greenTable[Quarter],greenTable[[#This Row],[Quarter]]),greenTable[Column1],greenTable[1 EUR])</f>
        <v>11.525</v>
      </c>
      <c r="J50" t="str">
        <v>2024 Q1</v>
      </c>
      <c r="K50">
        <v>11.279230158730156</v>
      </c>
      <c r="L50">
        <v>11.525</v>
      </c>
    </row>
    <row r="51" spans="1:12" x14ac:dyDescent="0.35">
      <c r="A51" s="1">
        <v>45362</v>
      </c>
      <c r="B51">
        <v>11.186500000000001</v>
      </c>
      <c r="C51">
        <v>13.12846</v>
      </c>
      <c r="D51">
        <v>0.9778</v>
      </c>
      <c r="E51">
        <v>10.23842</v>
      </c>
      <c r="F51" t="str">
        <f>YEAR(greenTable[[#This Row],[Column1]]) &amp; " Q" &amp; CHOOSE(MONTH(greenTable[[#This Row],[Column1]]),1,1,1,2,2,2,3,3,3,4,4,4)</f>
        <v>2024 Q1</v>
      </c>
      <c r="G51">
        <f>AVERAGEIFS(greenTable[1 EUR],greenTable[Quarter],greenTable[[#This Row],[Quarter]])</f>
        <v>11.279230158730156</v>
      </c>
      <c r="H51">
        <f>_xlfn.XLOOKUP(_xlfn.MAXIFS(greenTable[Column1],greenTable[Quarter],greenTable[[#This Row],[Quarter]]),greenTable[Column1],greenTable[1 EUR])</f>
        <v>11.525</v>
      </c>
      <c r="J51" t="str">
        <v>2024 Q1</v>
      </c>
      <c r="K51">
        <v>11.279230158730156</v>
      </c>
      <c r="L51">
        <v>11.525</v>
      </c>
    </row>
    <row r="52" spans="1:12" x14ac:dyDescent="0.35">
      <c r="A52" s="1">
        <v>45363</v>
      </c>
      <c r="B52">
        <v>11.173</v>
      </c>
      <c r="C52">
        <v>13.074260000000001</v>
      </c>
      <c r="D52">
        <v>0.97433999999999998</v>
      </c>
      <c r="E52">
        <v>10.235429999999999</v>
      </c>
      <c r="F52" t="str">
        <f>YEAR(greenTable[[#This Row],[Column1]]) &amp; " Q" &amp; CHOOSE(MONTH(greenTable[[#This Row],[Column1]]),1,1,1,2,2,2,3,3,3,4,4,4)</f>
        <v>2024 Q1</v>
      </c>
      <c r="G52">
        <f>AVERAGEIFS(greenTable[1 EUR],greenTable[Quarter],greenTable[[#This Row],[Quarter]])</f>
        <v>11.279230158730156</v>
      </c>
      <c r="H52">
        <f>_xlfn.XLOOKUP(_xlfn.MAXIFS(greenTable[Column1],greenTable[Quarter],greenTable[[#This Row],[Quarter]]),greenTable[Column1],greenTable[1 EUR])</f>
        <v>11.525</v>
      </c>
      <c r="J52" t="str">
        <v>2024 Q1</v>
      </c>
      <c r="K52">
        <v>11.279230158730156</v>
      </c>
      <c r="L52">
        <v>11.525</v>
      </c>
    </row>
    <row r="53" spans="1:12" x14ac:dyDescent="0.35">
      <c r="A53" s="1">
        <v>45364</v>
      </c>
      <c r="B53">
        <v>11.193</v>
      </c>
      <c r="C53">
        <v>13.09873</v>
      </c>
      <c r="D53">
        <v>0.97496000000000005</v>
      </c>
      <c r="E53">
        <v>10.232200000000001</v>
      </c>
      <c r="F53" t="str">
        <f>YEAR(greenTable[[#This Row],[Column1]]) &amp; " Q" &amp; CHOOSE(MONTH(greenTable[[#This Row],[Column1]]),1,1,1,2,2,2,3,3,3,4,4,4)</f>
        <v>2024 Q1</v>
      </c>
      <c r="G53">
        <f>AVERAGEIFS(greenTable[1 EUR],greenTable[Quarter],greenTable[[#This Row],[Quarter]])</f>
        <v>11.279230158730156</v>
      </c>
      <c r="H53">
        <f>_xlfn.XLOOKUP(_xlfn.MAXIFS(greenTable[Column1],greenTable[Quarter],greenTable[[#This Row],[Quarter]]),greenTable[Column1],greenTable[1 EUR])</f>
        <v>11.525</v>
      </c>
      <c r="J53" t="str">
        <v>2024 Q1</v>
      </c>
      <c r="K53">
        <v>11.279230158730156</v>
      </c>
      <c r="L53">
        <v>11.525</v>
      </c>
    </row>
    <row r="54" spans="1:12" x14ac:dyDescent="0.35">
      <c r="A54" s="1">
        <v>45365</v>
      </c>
      <c r="B54">
        <v>11.224500000000001</v>
      </c>
      <c r="C54">
        <v>13.140370000000001</v>
      </c>
      <c r="D54">
        <v>0.97885</v>
      </c>
      <c r="E54">
        <v>10.274139999999999</v>
      </c>
      <c r="F54" t="str">
        <f>YEAR(greenTable[[#This Row],[Column1]]) &amp; " Q" &amp; CHOOSE(MONTH(greenTable[[#This Row],[Column1]]),1,1,1,2,2,2,3,3,3,4,4,4)</f>
        <v>2024 Q1</v>
      </c>
      <c r="G54">
        <f>AVERAGEIFS(greenTable[1 EUR],greenTable[Quarter],greenTable[[#This Row],[Quarter]])</f>
        <v>11.279230158730156</v>
      </c>
      <c r="H54">
        <f>_xlfn.XLOOKUP(_xlfn.MAXIFS(greenTable[Column1],greenTable[Quarter],greenTable[[#This Row],[Quarter]]),greenTable[Column1],greenTable[1 EUR])</f>
        <v>11.525</v>
      </c>
      <c r="J54" t="str">
        <v>2024 Q1</v>
      </c>
      <c r="K54">
        <v>11.279230158730156</v>
      </c>
      <c r="L54">
        <v>11.525</v>
      </c>
    </row>
    <row r="55" spans="1:12" x14ac:dyDescent="0.35">
      <c r="A55" s="1">
        <v>45366</v>
      </c>
      <c r="B55">
        <v>11.2674</v>
      </c>
      <c r="C55">
        <v>13.192130000000001</v>
      </c>
      <c r="D55">
        <v>0.97802999999999995</v>
      </c>
      <c r="E55">
        <v>10.344659999999999</v>
      </c>
      <c r="F55" t="str">
        <f>YEAR(greenTable[[#This Row],[Column1]]) &amp; " Q" &amp; CHOOSE(MONTH(greenTable[[#This Row],[Column1]]),1,1,1,2,2,2,3,3,3,4,4,4)</f>
        <v>2024 Q1</v>
      </c>
      <c r="G55">
        <f>AVERAGEIFS(greenTable[1 EUR],greenTable[Quarter],greenTable[[#This Row],[Quarter]])</f>
        <v>11.279230158730156</v>
      </c>
      <c r="H55">
        <f>_xlfn.XLOOKUP(_xlfn.MAXIFS(greenTable[Column1],greenTable[Quarter],greenTable[[#This Row],[Quarter]]),greenTable[Column1],greenTable[1 EUR])</f>
        <v>11.525</v>
      </c>
      <c r="J55" t="str">
        <v>2024 Q1</v>
      </c>
      <c r="K55">
        <v>11.279230158730156</v>
      </c>
      <c r="L55">
        <v>11.525</v>
      </c>
    </row>
    <row r="56" spans="1:12" x14ac:dyDescent="0.35">
      <c r="A56" s="1">
        <v>45369</v>
      </c>
      <c r="B56">
        <v>11.3178</v>
      </c>
      <c r="C56">
        <v>13.233320000000001</v>
      </c>
      <c r="D56">
        <v>0.97933999999999999</v>
      </c>
      <c r="E56">
        <v>10.390930000000001</v>
      </c>
      <c r="F56" t="str">
        <f>YEAR(greenTable[[#This Row],[Column1]]) &amp; " Q" &amp; CHOOSE(MONTH(greenTable[[#This Row],[Column1]]),1,1,1,2,2,2,3,3,3,4,4,4)</f>
        <v>2024 Q1</v>
      </c>
      <c r="G56">
        <f>AVERAGEIFS(greenTable[1 EUR],greenTable[Quarter],greenTable[[#This Row],[Quarter]])</f>
        <v>11.279230158730156</v>
      </c>
      <c r="H56">
        <f>_xlfn.XLOOKUP(_xlfn.MAXIFS(greenTable[Column1],greenTable[Quarter],greenTable[[#This Row],[Quarter]]),greenTable[Column1],greenTable[1 EUR])</f>
        <v>11.525</v>
      </c>
      <c r="J56" t="str">
        <v>2024 Q1</v>
      </c>
      <c r="K56">
        <v>11.279230158730156</v>
      </c>
      <c r="L56">
        <v>11.525</v>
      </c>
    </row>
    <row r="57" spans="1:12" x14ac:dyDescent="0.35">
      <c r="A57" s="1">
        <v>45370</v>
      </c>
      <c r="B57">
        <v>11.346500000000001</v>
      </c>
      <c r="C57">
        <v>13.279299999999999</v>
      </c>
      <c r="D57">
        <v>0.97826999999999997</v>
      </c>
      <c r="E57">
        <v>10.453749999999999</v>
      </c>
      <c r="F57" t="str">
        <f>YEAR(greenTable[[#This Row],[Column1]]) &amp; " Q" &amp; CHOOSE(MONTH(greenTable[[#This Row],[Column1]]),1,1,1,2,2,2,3,3,3,4,4,4)</f>
        <v>2024 Q1</v>
      </c>
      <c r="G57">
        <f>AVERAGEIFS(greenTable[1 EUR],greenTable[Quarter],greenTable[[#This Row],[Quarter]])</f>
        <v>11.279230158730156</v>
      </c>
      <c r="H57">
        <f>_xlfn.XLOOKUP(_xlfn.MAXIFS(greenTable[Column1],greenTable[Quarter],greenTable[[#This Row],[Quarter]]),greenTable[Column1],greenTable[1 EUR])</f>
        <v>11.525</v>
      </c>
      <c r="J57" t="str">
        <v>2024 Q1</v>
      </c>
      <c r="K57">
        <v>11.279230158730156</v>
      </c>
      <c r="L57">
        <v>11.525</v>
      </c>
    </row>
    <row r="58" spans="1:12" x14ac:dyDescent="0.35">
      <c r="A58" s="1">
        <v>45371</v>
      </c>
      <c r="B58">
        <v>11.359500000000001</v>
      </c>
      <c r="C58">
        <v>13.29561</v>
      </c>
      <c r="D58">
        <v>0.98158999999999996</v>
      </c>
      <c r="E58">
        <v>10.475379999999999</v>
      </c>
      <c r="F58" t="str">
        <f>YEAR(greenTable[[#This Row],[Column1]]) &amp; " Q" &amp; CHOOSE(MONTH(greenTable[[#This Row],[Column1]]),1,1,1,2,2,2,3,3,3,4,4,4)</f>
        <v>2024 Q1</v>
      </c>
      <c r="G58">
        <f>AVERAGEIFS(greenTable[1 EUR],greenTable[Quarter],greenTable[[#This Row],[Quarter]])</f>
        <v>11.279230158730156</v>
      </c>
      <c r="H58">
        <f>_xlfn.XLOOKUP(_xlfn.MAXIFS(greenTable[Column1],greenTable[Quarter],greenTable[[#This Row],[Quarter]]),greenTable[Column1],greenTable[1 EUR])</f>
        <v>11.525</v>
      </c>
      <c r="J58" t="str">
        <v>2024 Q1</v>
      </c>
      <c r="K58">
        <v>11.279230158730156</v>
      </c>
      <c r="L58">
        <v>11.525</v>
      </c>
    </row>
    <row r="59" spans="1:12" x14ac:dyDescent="0.35">
      <c r="A59" s="1">
        <v>45372</v>
      </c>
      <c r="B59">
        <v>11.3645</v>
      </c>
      <c r="C59">
        <v>13.264200000000001</v>
      </c>
      <c r="D59">
        <v>0.98453999999999997</v>
      </c>
      <c r="E59">
        <v>10.419460000000001</v>
      </c>
      <c r="F59" t="str">
        <f>YEAR(greenTable[[#This Row],[Column1]]) &amp; " Q" &amp; CHOOSE(MONTH(greenTable[[#This Row],[Column1]]),1,1,1,2,2,2,3,3,3,4,4,4)</f>
        <v>2024 Q1</v>
      </c>
      <c r="G59">
        <f>AVERAGEIFS(greenTable[1 EUR],greenTable[Quarter],greenTable[[#This Row],[Quarter]])</f>
        <v>11.279230158730156</v>
      </c>
      <c r="H59">
        <f>_xlfn.XLOOKUP(_xlfn.MAXIFS(greenTable[Column1],greenTable[Quarter],greenTable[[#This Row],[Quarter]]),greenTable[Column1],greenTable[1 EUR])</f>
        <v>11.525</v>
      </c>
      <c r="J59" t="str">
        <v>2024 Q1</v>
      </c>
      <c r="K59">
        <v>11.279230158730156</v>
      </c>
      <c r="L59">
        <v>11.525</v>
      </c>
    </row>
    <row r="60" spans="1:12" x14ac:dyDescent="0.35">
      <c r="A60" s="1">
        <v>45373</v>
      </c>
      <c r="B60">
        <v>11.4025</v>
      </c>
      <c r="C60">
        <v>13.2904</v>
      </c>
      <c r="D60">
        <v>0.98153999999999997</v>
      </c>
      <c r="E60">
        <v>10.53543</v>
      </c>
      <c r="F60" t="str">
        <f>YEAR(greenTable[[#This Row],[Column1]]) &amp; " Q" &amp; CHOOSE(MONTH(greenTable[[#This Row],[Column1]]),1,1,1,2,2,2,3,3,3,4,4,4)</f>
        <v>2024 Q1</v>
      </c>
      <c r="G60">
        <f>AVERAGEIFS(greenTable[1 EUR],greenTable[Quarter],greenTable[[#This Row],[Quarter]])</f>
        <v>11.279230158730156</v>
      </c>
      <c r="H60">
        <f>_xlfn.XLOOKUP(_xlfn.MAXIFS(greenTable[Column1],greenTable[Quarter],greenTable[[#This Row],[Quarter]]),greenTable[Column1],greenTable[1 EUR])</f>
        <v>11.525</v>
      </c>
      <c r="J60" t="str">
        <v>2024 Q1</v>
      </c>
      <c r="K60">
        <v>11.279230158730156</v>
      </c>
      <c r="L60">
        <v>11.525</v>
      </c>
    </row>
    <row r="61" spans="1:12" x14ac:dyDescent="0.35">
      <c r="A61" s="1">
        <v>45376</v>
      </c>
      <c r="B61">
        <v>11.457000000000001</v>
      </c>
      <c r="C61">
        <v>13.36904</v>
      </c>
      <c r="D61">
        <v>0.98724999999999996</v>
      </c>
      <c r="E61">
        <v>10.574070000000001</v>
      </c>
      <c r="F61" t="str">
        <f>YEAR(greenTable[[#This Row],[Column1]]) &amp; " Q" &amp; CHOOSE(MONTH(greenTable[[#This Row],[Column1]]),1,1,1,2,2,2,3,3,3,4,4,4)</f>
        <v>2024 Q1</v>
      </c>
      <c r="G61">
        <f>AVERAGEIFS(greenTable[1 EUR],greenTable[Quarter],greenTable[[#This Row],[Quarter]])</f>
        <v>11.279230158730156</v>
      </c>
      <c r="H61">
        <f>_xlfn.XLOOKUP(_xlfn.MAXIFS(greenTable[Column1],greenTable[Quarter],greenTable[[#This Row],[Quarter]]),greenTable[Column1],greenTable[1 EUR])</f>
        <v>11.525</v>
      </c>
      <c r="J61" t="str">
        <v>2024 Q1</v>
      </c>
      <c r="K61">
        <v>11.279230158730156</v>
      </c>
      <c r="L61">
        <v>11.525</v>
      </c>
    </row>
    <row r="62" spans="1:12" x14ac:dyDescent="0.35">
      <c r="A62" s="1">
        <v>45377</v>
      </c>
      <c r="B62">
        <v>11.452999999999999</v>
      </c>
      <c r="C62">
        <v>13.341329999999999</v>
      </c>
      <c r="D62">
        <v>0.98512</v>
      </c>
      <c r="E62">
        <v>10.5509</v>
      </c>
      <c r="F62" t="str">
        <f>YEAR(greenTable[[#This Row],[Column1]]) &amp; " Q" &amp; CHOOSE(MONTH(greenTable[[#This Row],[Column1]]),1,1,1,2,2,2,3,3,3,4,4,4)</f>
        <v>2024 Q1</v>
      </c>
      <c r="G62">
        <f>AVERAGEIFS(greenTable[1 EUR],greenTable[Quarter],greenTable[[#This Row],[Quarter]])</f>
        <v>11.279230158730156</v>
      </c>
      <c r="H62">
        <f>_xlfn.XLOOKUP(_xlfn.MAXIFS(greenTable[Column1],greenTable[Quarter],greenTable[[#This Row],[Quarter]]),greenTable[Column1],greenTable[1 EUR])</f>
        <v>11.525</v>
      </c>
      <c r="J62" t="str">
        <v>2024 Q1</v>
      </c>
      <c r="K62">
        <v>11.279230158730156</v>
      </c>
      <c r="L62">
        <v>11.525</v>
      </c>
    </row>
    <row r="63" spans="1:12" x14ac:dyDescent="0.35">
      <c r="A63" s="1">
        <v>45378</v>
      </c>
      <c r="B63">
        <v>11.506</v>
      </c>
      <c r="C63">
        <v>13.41526</v>
      </c>
      <c r="D63">
        <v>0.98489000000000004</v>
      </c>
      <c r="E63">
        <v>10.63794</v>
      </c>
      <c r="F63" t="str">
        <f>YEAR(greenTable[[#This Row],[Column1]]) &amp; " Q" &amp; CHOOSE(MONTH(greenTable[[#This Row],[Column1]]),1,1,1,2,2,2,3,3,3,4,4,4)</f>
        <v>2024 Q1</v>
      </c>
      <c r="G63">
        <f>AVERAGEIFS(greenTable[1 EUR],greenTable[Quarter],greenTable[[#This Row],[Quarter]])</f>
        <v>11.279230158730156</v>
      </c>
      <c r="H63">
        <f>_xlfn.XLOOKUP(_xlfn.MAXIFS(greenTable[Column1],greenTable[Quarter],greenTable[[#This Row],[Quarter]]),greenTable[Column1],greenTable[1 EUR])</f>
        <v>11.525</v>
      </c>
      <c r="J63" t="str">
        <v>2024 Q1</v>
      </c>
      <c r="K63">
        <v>11.279230158730156</v>
      </c>
      <c r="L63">
        <v>11.525</v>
      </c>
    </row>
    <row r="64" spans="1:12" x14ac:dyDescent="0.35">
      <c r="A64" s="1">
        <v>45379</v>
      </c>
      <c r="B64">
        <v>11.525</v>
      </c>
      <c r="C64">
        <v>13.477959999999999</v>
      </c>
      <c r="D64">
        <v>0.98512999999999995</v>
      </c>
      <c r="E64">
        <v>10.660439999999999</v>
      </c>
      <c r="F64" t="str">
        <f>YEAR(greenTable[[#This Row],[Column1]]) &amp; " Q" &amp; CHOOSE(MONTH(greenTable[[#This Row],[Column1]]),1,1,1,2,2,2,3,3,3,4,4,4)</f>
        <v>2024 Q1</v>
      </c>
      <c r="G64">
        <f>AVERAGEIFS(greenTable[1 EUR],greenTable[Quarter],greenTable[[#This Row],[Quarter]])</f>
        <v>11.279230158730156</v>
      </c>
      <c r="H64">
        <f>_xlfn.XLOOKUP(_xlfn.MAXIFS(greenTable[Column1],greenTable[Quarter],greenTable[[#This Row],[Quarter]]),greenTable[Column1],greenTable[1 EUR])</f>
        <v>11.525</v>
      </c>
      <c r="J64" t="str">
        <v>2024 Q1</v>
      </c>
      <c r="K64">
        <v>11.279230158730156</v>
      </c>
      <c r="L64">
        <v>11.525</v>
      </c>
    </row>
    <row r="65" spans="1:12" x14ac:dyDescent="0.35">
      <c r="A65" s="1">
        <v>45384</v>
      </c>
      <c r="B65">
        <v>11.557499999999999</v>
      </c>
      <c r="C65">
        <v>13.51596</v>
      </c>
      <c r="D65">
        <v>0.98714999999999997</v>
      </c>
      <c r="E65">
        <v>10.75216</v>
      </c>
      <c r="F65" t="str">
        <f>YEAR(greenTable[[#This Row],[Column1]]) &amp; " Q" &amp; CHOOSE(MONTH(greenTable[[#This Row],[Column1]]),1,1,1,2,2,2,3,3,3,4,4,4)</f>
        <v>2024 Q2</v>
      </c>
      <c r="G65">
        <f>AVERAGEIFS(greenTable[1 EUR],greenTable[Quarter],greenTable[[#This Row],[Quarter]])</f>
        <v>11.542249999999999</v>
      </c>
      <c r="H65">
        <f>_xlfn.XLOOKUP(_xlfn.MAXIFS(greenTable[Column1],greenTable[Quarter],greenTable[[#This Row],[Quarter]]),greenTable[Column1],greenTable[1 EUR])</f>
        <v>11.526</v>
      </c>
      <c r="J65" t="str">
        <v>2024 Q2</v>
      </c>
      <c r="K65">
        <v>11.542249999999999</v>
      </c>
      <c r="L65">
        <v>11.526</v>
      </c>
    </row>
    <row r="66" spans="1:12" x14ac:dyDescent="0.35">
      <c r="A66" s="1">
        <v>45385</v>
      </c>
      <c r="B66">
        <v>11.574999999999999</v>
      </c>
      <c r="C66">
        <v>13.50437</v>
      </c>
      <c r="D66">
        <v>0.99287999999999998</v>
      </c>
      <c r="E66">
        <v>10.734489999999999</v>
      </c>
      <c r="F66" t="str">
        <f>YEAR(greenTable[[#This Row],[Column1]]) &amp; " Q" &amp; CHOOSE(MONTH(greenTable[[#This Row],[Column1]]),1,1,1,2,2,2,3,3,3,4,4,4)</f>
        <v>2024 Q2</v>
      </c>
      <c r="G66">
        <f>AVERAGEIFS(greenTable[1 EUR],greenTable[Quarter],greenTable[[#This Row],[Quarter]])</f>
        <v>11.542249999999999</v>
      </c>
      <c r="H66">
        <f>_xlfn.XLOOKUP(_xlfn.MAXIFS(greenTable[Column1],greenTable[Quarter],greenTable[[#This Row],[Quarter]]),greenTable[Column1],greenTable[1 EUR])</f>
        <v>11.526</v>
      </c>
      <c r="J66" t="str">
        <v>2024 Q2</v>
      </c>
      <c r="K66">
        <v>11.542249999999999</v>
      </c>
      <c r="L66">
        <v>11.526</v>
      </c>
    </row>
    <row r="67" spans="1:12" x14ac:dyDescent="0.35">
      <c r="A67" s="1">
        <v>45386</v>
      </c>
      <c r="B67">
        <v>11.5105</v>
      </c>
      <c r="C67">
        <v>13.41738</v>
      </c>
      <c r="D67">
        <v>0.99121999999999999</v>
      </c>
      <c r="E67">
        <v>10.6068</v>
      </c>
      <c r="F67" t="str">
        <f>YEAR(greenTable[[#This Row],[Column1]]) &amp; " Q" &amp; CHOOSE(MONTH(greenTable[[#This Row],[Column1]]),1,1,1,2,2,2,3,3,3,4,4,4)</f>
        <v>2024 Q2</v>
      </c>
      <c r="G67">
        <f>AVERAGEIFS(greenTable[1 EUR],greenTable[Quarter],greenTable[[#This Row],[Quarter]])</f>
        <v>11.542249999999999</v>
      </c>
      <c r="H67">
        <f>_xlfn.XLOOKUP(_xlfn.MAXIFS(greenTable[Column1],greenTable[Quarter],greenTable[[#This Row],[Quarter]]),greenTable[Column1],greenTable[1 EUR])</f>
        <v>11.526</v>
      </c>
      <c r="J67" t="str">
        <v>2024 Q2</v>
      </c>
      <c r="K67">
        <v>11.542249999999999</v>
      </c>
      <c r="L67">
        <v>11.526</v>
      </c>
    </row>
    <row r="68" spans="1:12" x14ac:dyDescent="0.35">
      <c r="A68" s="1">
        <v>45387</v>
      </c>
      <c r="B68">
        <v>11.526</v>
      </c>
      <c r="C68">
        <v>13.437799999999999</v>
      </c>
      <c r="D68">
        <v>0.99260999999999999</v>
      </c>
      <c r="E68">
        <v>10.63186</v>
      </c>
      <c r="F68" t="str">
        <f>YEAR(greenTable[[#This Row],[Column1]]) &amp; " Q" &amp; CHOOSE(MONTH(greenTable[[#This Row],[Column1]]),1,1,1,2,2,2,3,3,3,4,4,4)</f>
        <v>2024 Q2</v>
      </c>
      <c r="G68">
        <f>AVERAGEIFS(greenTable[1 EUR],greenTable[Quarter],greenTable[[#This Row],[Quarter]])</f>
        <v>11.542249999999999</v>
      </c>
      <c r="H68">
        <f>_xlfn.XLOOKUP(_xlfn.MAXIFS(greenTable[Column1],greenTable[Quarter],greenTable[[#This Row],[Quarter]]),greenTable[Column1],greenTable[1 EUR])</f>
        <v>11.526</v>
      </c>
      <c r="J68" t="str">
        <v>2024 Q2</v>
      </c>
      <c r="K68">
        <v>11.542249999999999</v>
      </c>
      <c r="L68">
        <v>11.526</v>
      </c>
    </row>
  </sheetData>
  <phoneticPr fontId="6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3186-14EE-4FDE-9B98-D6C59AB2618D}">
  <dimension ref="A1:N33"/>
  <sheetViews>
    <sheetView workbookViewId="0">
      <selection activeCell="J25" sqref="J25"/>
    </sheetView>
  </sheetViews>
  <sheetFormatPr defaultRowHeight="14.5" x14ac:dyDescent="0.35"/>
  <cols>
    <col min="2" max="2" width="11.36328125" bestFit="1" customWidth="1"/>
    <col min="3" max="3" width="12.26953125" bestFit="1" customWidth="1"/>
    <col min="4" max="4" width="18.81640625" bestFit="1" customWidth="1"/>
    <col min="5" max="5" width="24.81640625" bestFit="1" customWidth="1"/>
    <col min="6" max="6" width="17.90625" bestFit="1" customWidth="1"/>
    <col min="8" max="8" width="17.90625" bestFit="1" customWidth="1"/>
    <col min="12" max="12" width="17.90625" bestFit="1" customWidth="1"/>
    <col min="14" max="14" width="17.90625" bestFit="1" customWidth="1"/>
  </cols>
  <sheetData>
    <row r="1" spans="1:14" ht="20" thickBot="1" x14ac:dyDescent="0.5">
      <c r="A1" s="10" t="s">
        <v>14</v>
      </c>
    </row>
    <row r="2" spans="1:14" ht="15" thickTop="1" x14ac:dyDescent="0.35"/>
    <row r="4" spans="1:14" s="11" customFormat="1" ht="53.5" x14ac:dyDescent="0.35">
      <c r="B4" s="13" t="str" cm="1">
        <f t="array" aca="1" ref="B4:F4" ca="1">_xlfn.FORMULATEXT(B5:F5)</f>
        <v>=SEQUENCE(12)</v>
      </c>
      <c r="C4" s="13" t="str">
        <f ca="1"/>
        <v>=INT(($B5#-1)/3)+1</v>
      </c>
      <c r="D4" s="13" t="str">
        <f ca="1"/>
        <v>=MOD(INT(($B5#+3-1)/3);4)+1</v>
      </c>
      <c r="E4" s="13" t="str">
        <f ca="1"/>
        <v>=CHOOSE($B5#;1;1;1;2;2;2;3;3;3;4;4;4)</v>
      </c>
      <c r="F4" s="12" t="str">
        <f ca="1"/>
        <v>=LET(seq;SEQUENCE(4);
out;(VSTACK(seq;seq;seq));
quarters;SORT(out);
CHOOSE($B5;quarters)
)</v>
      </c>
      <c r="H4" s="12" t="str">
        <f ca="1">_xlfn.FORMULATEXT(H5)</f>
        <v>=LET(seq;SEQUENCE(4);
out;(HSTACK(seq;seq;seq));
out
)</v>
      </c>
      <c r="L4" s="12" t="str">
        <f ca="1">_xlfn.FORMULATEXT(L5)</f>
        <v>=LET(seq;SEQUENCE(4);
out;(VSTACK(seq;seq;seq));
out
)</v>
      </c>
      <c r="N4" s="12" t="str">
        <f ca="1">_xlfn.FORMULATEXT(N5)</f>
        <v>=LET(seq;SEQUENCE(4);
out;(VSTACK(seq;seq;seq));
quarters;SORT(out);
quarters
)</v>
      </c>
    </row>
    <row r="5" spans="1:14" x14ac:dyDescent="0.35">
      <c r="B5" s="14" cm="1">
        <f t="array" ref="B5:B16">_xlfn.SEQUENCE(12)</f>
        <v>1</v>
      </c>
      <c r="C5" s="15" cm="1">
        <f t="array" ref="C5:C16">INT((_xlfn.ANCHORARRAY($B5)-1)/3)+1</f>
        <v>1</v>
      </c>
      <c r="D5" s="15" cm="1">
        <f t="array" ref="D5:D16">MOD(INT((_xlfn.ANCHORARRAY($B5)+3-1)/3),4)+1</f>
        <v>2</v>
      </c>
      <c r="E5" s="15" cm="1">
        <f t="array" ref="E5:E16">CHOOSE(_xlfn.ANCHORARRAY($B5),1,1,1,2,2,2,3,3,3,4,4,4)</f>
        <v>1</v>
      </c>
      <c r="F5" s="7" cm="1">
        <f t="array" ref="F5:F16">_xlfn.LET(_xlpm.seq,_xlfn.SEQUENCE(4),
_xlpm.out,(_xlfn.VSTACK(_xlpm.seq,_xlpm.seq,_xlpm.seq)),
_xlpm.quarters,_xlfn._xlws.SORT(_xlpm.out),
CHOOSE($B5,_xlpm.quarters)
)</f>
        <v>1</v>
      </c>
      <c r="H5" s="7" cm="1">
        <f t="array" ref="H5:J8">_xlfn.LET(_xlpm.seq,_xlfn.SEQUENCE(4),
_xlpm.out,(_xlfn.HSTACK(_xlpm.seq,_xlpm.seq,_xlpm.seq)),
_xlpm.out
)</f>
        <v>1</v>
      </c>
      <c r="I5">
        <v>1</v>
      </c>
      <c r="J5">
        <v>1</v>
      </c>
      <c r="L5" s="7" cm="1">
        <f t="array" ref="L5:L16">_xlfn.LET(_xlpm.seq,_xlfn.SEQUENCE(4),
_xlpm.out,(_xlfn.VSTACK(_xlpm.seq,_xlpm.seq,_xlpm.seq)),
_xlpm.out
)</f>
        <v>1</v>
      </c>
      <c r="N5" s="7" cm="1">
        <f t="array" ref="N5:N16">_xlfn.LET(_xlpm.seq,_xlfn.SEQUENCE(4),
_xlpm.out,(_xlfn.VSTACK(_xlpm.seq,_xlpm.seq,_xlpm.seq)),
_xlpm.quarters,_xlfn._xlws.SORT(_xlpm.out),
_xlpm.quarters
)</f>
        <v>1</v>
      </c>
    </row>
    <row r="6" spans="1:14" x14ac:dyDescent="0.35">
      <c r="B6">
        <v>2</v>
      </c>
      <c r="C6">
        <v>1</v>
      </c>
      <c r="D6">
        <v>2</v>
      </c>
      <c r="E6">
        <v>1</v>
      </c>
      <c r="F6">
        <v>1</v>
      </c>
      <c r="G6" s="2"/>
      <c r="H6">
        <v>2</v>
      </c>
      <c r="I6">
        <v>2</v>
      </c>
      <c r="J6">
        <v>2</v>
      </c>
      <c r="L6">
        <v>2</v>
      </c>
      <c r="N6">
        <v>1</v>
      </c>
    </row>
    <row r="7" spans="1:14" x14ac:dyDescent="0.35">
      <c r="B7">
        <v>3</v>
      </c>
      <c r="C7">
        <v>1</v>
      </c>
      <c r="D7">
        <v>2</v>
      </c>
      <c r="E7">
        <v>1</v>
      </c>
      <c r="F7">
        <v>1</v>
      </c>
      <c r="G7" s="2"/>
      <c r="H7">
        <v>3</v>
      </c>
      <c r="I7">
        <v>3</v>
      </c>
      <c r="J7">
        <v>3</v>
      </c>
      <c r="L7">
        <v>3</v>
      </c>
      <c r="N7">
        <v>1</v>
      </c>
    </row>
    <row r="8" spans="1:14" x14ac:dyDescent="0.35">
      <c r="B8">
        <v>4</v>
      </c>
      <c r="C8">
        <v>2</v>
      </c>
      <c r="D8">
        <v>3</v>
      </c>
      <c r="E8">
        <v>2</v>
      </c>
      <c r="F8">
        <v>2</v>
      </c>
      <c r="G8" s="2"/>
      <c r="H8">
        <v>4</v>
      </c>
      <c r="I8">
        <v>4</v>
      </c>
      <c r="J8">
        <v>4</v>
      </c>
      <c r="L8">
        <v>4</v>
      </c>
      <c r="N8">
        <v>2</v>
      </c>
    </row>
    <row r="9" spans="1:14" x14ac:dyDescent="0.35">
      <c r="B9">
        <v>5</v>
      </c>
      <c r="C9">
        <v>2</v>
      </c>
      <c r="D9">
        <v>3</v>
      </c>
      <c r="E9">
        <v>2</v>
      </c>
      <c r="F9">
        <v>2</v>
      </c>
      <c r="G9" s="2"/>
      <c r="L9">
        <v>1</v>
      </c>
      <c r="N9">
        <v>2</v>
      </c>
    </row>
    <row r="10" spans="1:14" x14ac:dyDescent="0.35">
      <c r="B10">
        <v>6</v>
      </c>
      <c r="C10">
        <v>2</v>
      </c>
      <c r="D10">
        <v>3</v>
      </c>
      <c r="E10">
        <v>2</v>
      </c>
      <c r="F10">
        <v>2</v>
      </c>
      <c r="G10" s="2"/>
      <c r="L10">
        <v>2</v>
      </c>
      <c r="N10">
        <v>2</v>
      </c>
    </row>
    <row r="11" spans="1:14" x14ac:dyDescent="0.35">
      <c r="B11">
        <v>7</v>
      </c>
      <c r="C11">
        <v>3</v>
      </c>
      <c r="D11">
        <v>4</v>
      </c>
      <c r="E11">
        <v>3</v>
      </c>
      <c r="F11">
        <v>3</v>
      </c>
      <c r="G11" s="2"/>
      <c r="L11">
        <v>3</v>
      </c>
      <c r="N11">
        <v>3</v>
      </c>
    </row>
    <row r="12" spans="1:14" x14ac:dyDescent="0.35">
      <c r="B12">
        <v>8</v>
      </c>
      <c r="C12">
        <v>3</v>
      </c>
      <c r="D12">
        <v>4</v>
      </c>
      <c r="E12">
        <v>3</v>
      </c>
      <c r="F12">
        <v>3</v>
      </c>
      <c r="G12" s="2"/>
      <c r="L12">
        <v>4</v>
      </c>
      <c r="N12">
        <v>3</v>
      </c>
    </row>
    <row r="13" spans="1:14" x14ac:dyDescent="0.35">
      <c r="B13">
        <v>9</v>
      </c>
      <c r="C13">
        <v>3</v>
      </c>
      <c r="D13">
        <v>4</v>
      </c>
      <c r="E13">
        <v>3</v>
      </c>
      <c r="F13">
        <v>3</v>
      </c>
      <c r="G13" s="2"/>
      <c r="L13">
        <v>1</v>
      </c>
      <c r="N13">
        <v>3</v>
      </c>
    </row>
    <row r="14" spans="1:14" x14ac:dyDescent="0.35">
      <c r="B14">
        <v>10</v>
      </c>
      <c r="C14">
        <v>4</v>
      </c>
      <c r="D14">
        <v>1</v>
      </c>
      <c r="E14">
        <v>4</v>
      </c>
      <c r="F14">
        <v>4</v>
      </c>
      <c r="G14" s="2"/>
      <c r="L14">
        <v>2</v>
      </c>
      <c r="N14">
        <v>4</v>
      </c>
    </row>
    <row r="15" spans="1:14" x14ac:dyDescent="0.35">
      <c r="B15">
        <v>11</v>
      </c>
      <c r="C15">
        <v>4</v>
      </c>
      <c r="D15">
        <v>1</v>
      </c>
      <c r="E15">
        <v>4</v>
      </c>
      <c r="F15">
        <v>4</v>
      </c>
      <c r="G15" s="2"/>
      <c r="L15">
        <v>3</v>
      </c>
      <c r="N15">
        <v>4</v>
      </c>
    </row>
    <row r="16" spans="1:14" x14ac:dyDescent="0.35">
      <c r="B16">
        <v>12</v>
      </c>
      <c r="C16">
        <v>4</v>
      </c>
      <c r="D16">
        <v>1</v>
      </c>
      <c r="E16">
        <v>4</v>
      </c>
      <c r="F16">
        <v>4</v>
      </c>
      <c r="G16" s="2"/>
      <c r="L16">
        <v>4</v>
      </c>
      <c r="N16">
        <v>4</v>
      </c>
    </row>
    <row r="17" spans="7:7" x14ac:dyDescent="0.35">
      <c r="G17" s="2"/>
    </row>
    <row r="18" spans="7:7" x14ac:dyDescent="0.35">
      <c r="G18" s="2"/>
    </row>
    <row r="19" spans="7:7" x14ac:dyDescent="0.35">
      <c r="G19" s="2"/>
    </row>
    <row r="20" spans="7:7" x14ac:dyDescent="0.35">
      <c r="G20" s="2"/>
    </row>
    <row r="21" spans="7:7" x14ac:dyDescent="0.35">
      <c r="G21" s="2"/>
    </row>
    <row r="22" spans="7:7" x14ac:dyDescent="0.35">
      <c r="G22" s="2"/>
    </row>
    <row r="23" spans="7:7" x14ac:dyDescent="0.35">
      <c r="G23" s="2"/>
    </row>
    <row r="24" spans="7:7" x14ac:dyDescent="0.35">
      <c r="G24" s="2"/>
    </row>
    <row r="25" spans="7:7" x14ac:dyDescent="0.35">
      <c r="G25" s="2"/>
    </row>
    <row r="26" spans="7:7" x14ac:dyDescent="0.35">
      <c r="G26" s="2"/>
    </row>
    <row r="27" spans="7:7" x14ac:dyDescent="0.35">
      <c r="G27" s="2"/>
    </row>
    <row r="28" spans="7:7" x14ac:dyDescent="0.35">
      <c r="G28" s="2"/>
    </row>
    <row r="29" spans="7:7" x14ac:dyDescent="0.35">
      <c r="G29" s="2"/>
    </row>
    <row r="30" spans="7:7" x14ac:dyDescent="0.35">
      <c r="G30" s="2"/>
    </row>
    <row r="31" spans="7:7" x14ac:dyDescent="0.35">
      <c r="G31" s="2"/>
    </row>
    <row r="32" spans="7:7" x14ac:dyDescent="0.35">
      <c r="G32" s="2"/>
    </row>
    <row r="33" spans="7:7" x14ac:dyDescent="0.35">
      <c r="G3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44CFE5-9CAF-4E07-9296-E9A2E7D4D3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0</vt:lpstr>
      <vt:lpstr>quartr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2024-04-06T18:29:09Z</dcterms:created>
  <dcterms:modified xsi:type="dcterms:W3CDTF">2024-04-11T11:04:47Z</dcterms:modified>
</cp:coreProperties>
</file>