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1 fördela\"/>
    </mc:Choice>
  </mc:AlternateContent>
  <xr:revisionPtr revIDLastSave="0" documentId="13_ncr:1_{A7A941A8-786B-409B-BC1A-E275832D8F85}" xr6:coauthVersionLast="47" xr6:coauthVersionMax="47" xr10:uidLastSave="{00000000-0000-0000-0000-000000000000}"/>
  <bookViews>
    <workbookView xWindow="-108" yWindow="-108" windowWidth="46296" windowHeight="25416" xr2:uid="{005DBFD2-6AC7-4E96-AB60-D70AA2AF1B28}"/>
  </bookViews>
  <sheets>
    <sheet name="Sheet1" sheetId="1" r:id="rId1"/>
    <sheet name="dinner" sheetId="2" r:id="rId2"/>
    <sheet name="CIS18 vs NIS2" sheetId="3" r:id="rId3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3" l="1" a="1"/>
  <c r="I1" i="3" s="1"/>
  <c r="I7" i="3" s="1" a="1"/>
  <c r="I7" i="3" s="1"/>
  <c r="I1" i="2" a="1"/>
  <c r="I1" i="2" s="1"/>
  <c r="I7" i="2" s="1" a="1"/>
  <c r="I7" i="2" s="1"/>
  <c r="C4" i="2"/>
  <c r="T3" i="1" a="1"/>
  <c r="T3" i="1" s="1"/>
  <c r="AE4" i="1" a="1"/>
  <c r="AE4" i="1" s="1"/>
  <c r="AD4" i="1"/>
  <c r="C1" i="1" l="1"/>
  <c r="E3" i="1" l="1" a="1"/>
  <c r="E3" i="1" s="1"/>
  <c r="F3" i="1" s="1" a="1"/>
  <c r="F3" i="1" s="1"/>
  <c r="G2" i="1" a="1"/>
  <c r="G2" i="1" s="1"/>
  <c r="AD49" i="1"/>
  <c r="AD11" i="1"/>
  <c r="AD39" i="1"/>
  <c r="AD7" i="1"/>
  <c r="AD1" i="1"/>
  <c r="AD26" i="1"/>
  <c r="AD15" i="1"/>
  <c r="U3" i="1" l="1" a="1"/>
  <c r="U3" i="1" s="1"/>
  <c r="N3" i="1" a="1"/>
  <c r="N3" i="1" s="1"/>
  <c r="AE39" i="1" s="1" a="1"/>
  <c r="AE39" i="1" s="1"/>
  <c r="U1" i="1" a="1"/>
  <c r="U1" i="1" s="1"/>
  <c r="AE7" i="1" a="1"/>
  <c r="AE7" i="1" s="1"/>
  <c r="AE15" i="1" a="1"/>
  <c r="AE15" i="1" s="1"/>
  <c r="AE49" i="1" a="1"/>
  <c r="AE49" i="1" s="1"/>
  <c r="AE26" i="1" a="1"/>
  <c r="AE26" i="1" s="1"/>
  <c r="AE11" i="1" a="1"/>
  <c r="AE11" i="1" s="1"/>
  <c r="AE1" i="1" a="1"/>
  <c r="AE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<sst xmlns="http://schemas.openxmlformats.org/spreadsheetml/2006/main" count="56" uniqueCount="50">
  <si>
    <t>Amount</t>
  </si>
  <si>
    <t>Set Design Space</t>
  </si>
  <si>
    <t>Develop</t>
  </si>
  <si>
    <t>Initiate</t>
  </si>
  <si>
    <t>Deliver</t>
  </si>
  <si>
    <t>Train</t>
  </si>
  <si>
    <t>Prepare</t>
  </si>
  <si>
    <t>Setup</t>
  </si>
  <si>
    <t>Program</t>
  </si>
  <si>
    <t>UX</t>
  </si>
  <si>
    <t>Training</t>
  </si>
  <si>
    <t>Petra</t>
  </si>
  <si>
    <t>Pernilla</t>
  </si>
  <si>
    <t>Stefan</t>
  </si>
  <si>
    <t>Joachim</t>
  </si>
  <si>
    <t>Thomas</t>
  </si>
  <si>
    <t>Eleonor</t>
  </si>
  <si>
    <t>Mia</t>
  </si>
  <si>
    <t>Johannes</t>
  </si>
  <si>
    <t>Katarina</t>
  </si>
  <si>
    <t>What</t>
  </si>
  <si>
    <t>Who</t>
  </si>
  <si>
    <t>=LET(input;DROP(F3#:G2#;1);</t>
  </si>
  <si>
    <t>value;TAKE(input;;1);</t>
  </si>
  <si>
    <t>share;DROP(input;;1);</t>
  </si>
  <si>
    <t>output1;value*share;</t>
  </si>
  <si>
    <t>output2;value*share/SUM(share);</t>
  </si>
  <si>
    <t>output3;BYROW(share;SUM);</t>
  </si>
  <si>
    <t>output;value*share/BYROW(share;SUM);</t>
  </si>
  <si>
    <t>cols;COLUMNS(share);</t>
  </si>
  <si>
    <t>default;SEQUENCE(;cols;value/cols;0);</t>
  </si>
  <si>
    <t>IFERROR(output;default)</t>
  </si>
  <si>
    <t>)</t>
  </si>
  <si>
    <t>Support</t>
  </si>
  <si>
    <t>Raggmunk 2st</t>
  </si>
  <si>
    <t>Bordsvatten 3st</t>
  </si>
  <si>
    <t>Dagens soppa</t>
  </si>
  <si>
    <t>Extra</t>
  </si>
  <si>
    <t>Jonatan</t>
  </si>
  <si>
    <t>Göte</t>
  </si>
  <si>
    <t>Luna</t>
  </si>
  <si>
    <t>Kaffe</t>
  </si>
  <si>
    <t>Question 1</t>
  </si>
  <si>
    <t>Question 2</t>
  </si>
  <si>
    <t>Question 3</t>
  </si>
  <si>
    <t>Question 4</t>
  </si>
  <si>
    <t>Question 5</t>
  </si>
  <si>
    <t>NIS2 #1</t>
  </si>
  <si>
    <t>NIS2 #2</t>
  </si>
  <si>
    <t>NIS2 #3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</si>
</sst>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  <xf numFmtId="0" fontId="3" fillId="3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</cellStyleXfs>
  <cellXfs count="17">
    <xf numFmtId="0" fontId="0" fillId="0" borderId="0" xfId="0"/>
    <xf numFmtId="0" fontId="3" fillId="3" borderId="1" xfId="3"/>
    <xf numFmtId="0" fontId="0" fillId="0" borderId="0" xfId="0" applyAlignment="1">
      <alignment textRotation="45"/>
    </xf>
    <xf numFmtId="0" fontId="3" fillId="3" borderId="1" xfId="3" applyAlignment="1">
      <alignment textRotation="45"/>
    </xf>
    <xf numFmtId="38" fontId="0" fillId="0" borderId="0" xfId="0" applyNumberFormat="1"/>
    <xf numFmtId="0" fontId="2" fillId="0" borderId="1" xfId="2" applyFill="1"/>
    <xf numFmtId="0" fontId="4" fillId="0" borderId="0" xfId="4" applyAlignment="1">
      <alignment horizontal="right"/>
    </xf>
    <xf numFmtId="38" fontId="3" fillId="3" borderId="1" xfId="3" applyNumberFormat="1"/>
    <xf numFmtId="0" fontId="1" fillId="0" borderId="4" xfId="1" applyBorder="1" applyAlignment="1">
      <alignment textRotation="45"/>
    </xf>
    <xf numFmtId="0" fontId="0" fillId="0" borderId="4" xfId="0" applyBorder="1" applyAlignment="1">
      <alignment textRotation="45"/>
    </xf>
    <xf numFmtId="0" fontId="0" fillId="0" borderId="3" xfId="0" applyBorder="1" applyAlignment="1">
      <alignment textRotation="45"/>
    </xf>
    <xf numFmtId="38" fontId="3" fillId="3" borderId="1" xfId="3" applyNumberFormat="1" applyAlignment="1">
      <alignment textRotation="45"/>
    </xf>
    <xf numFmtId="38" fontId="0" fillId="0" borderId="0" xfId="0" applyNumberFormat="1" applyAlignment="1">
      <alignment textRotation="45"/>
    </xf>
    <xf numFmtId="38" fontId="5" fillId="0" borderId="2" xfId="5" applyNumberFormat="1" applyAlignment="1"/>
    <xf numFmtId="0" fontId="0" fillId="0" borderId="5" xfId="0" applyBorder="1"/>
    <xf numFmtId="38" fontId="2" fillId="2" borderId="1" xfId="2" applyNumberFormat="1"/>
    <xf numFmtId="0" fontId="2" fillId="2" borderId="1" xfId="2"/>
  </cellXfs>
  <cellStyles count="6">
    <cellStyle name="Calculation" xfId="3" builtinId="22"/>
    <cellStyle name="Explanatory Text" xfId="4" builtinId="53"/>
    <cellStyle name="Heading 4" xfId="1" builtinId="19"/>
    <cellStyle name="Input" xfId="2" builtinId="20"/>
    <cellStyle name="Normal" xfId="0" builtinId="0"/>
    <cellStyle name="Total" xfId="5" builtinId="25"/>
  </cellStyles>
  <dxfs count="1">
    <dxf>
      <numFmt numFmtId="6" formatCode="#,##0;[Red]\-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Sheet1!$T$3</c:f>
              <c:strCache>
                <c:ptCount val="1"/>
                <c:pt idx="0">
                  <c:v>Prepare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Sheet1!$U$2:$Z$2</c:f>
              <c:numCache>
                <c:formatCode>#,##0_);[Red]\(#,##0\)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Sheet1!$U$3:$Z$3</c:f>
              <c:numCache>
                <c:formatCode>#,##0_);[Red]\(#,##0\)</c:formatCode>
                <c:ptCount val="6"/>
                <c:pt idx="0">
                  <c:v>100000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A-497F-8C19-5C64D2B8B886}"/>
            </c:ext>
          </c:extLst>
        </c:ser>
        <c:ser>
          <c:idx val="1"/>
          <c:order val="1"/>
          <c:tx>
            <c:strRef>
              <c:f>Sheet1!$T$4</c:f>
              <c:strCache>
                <c:ptCount val="1"/>
                <c:pt idx="0">
                  <c:v>Setup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Sheet1!$U$2:$Z$2</c:f>
              <c:numCache>
                <c:formatCode>#,##0_);[Red]\(#,##0\)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Sheet1!$U$4:$Z$4</c:f>
              <c:numCache>
                <c:formatCode>#,##0_);[Red]\(#,##0\)</c:formatCode>
                <c:ptCount val="6"/>
                <c:pt idx="0">
                  <c:v>20000</c:v>
                </c:pt>
                <c:pt idx="1">
                  <c:v>80000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BA-497F-8C19-5C64D2B8B886}"/>
            </c:ext>
          </c:extLst>
        </c:ser>
        <c:ser>
          <c:idx val="2"/>
          <c:order val="2"/>
          <c:tx>
            <c:strRef>
              <c:f>Sheet1!$T$5</c:f>
              <c:strCache>
                <c:ptCount val="1"/>
                <c:pt idx="0">
                  <c:v>Program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Sheet1!$U$2:$Z$2</c:f>
              <c:numCache>
                <c:formatCode>#,##0_);[Red]\(#,##0\)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Sheet1!$U$5:$Z$5</c:f>
              <c:numCache>
                <c:formatCode>#,##0_);[Red]\(#,##0\)</c:formatCode>
                <c:ptCount val="6"/>
                <c:pt idx="0">
                  <c:v>0</c:v>
                </c:pt>
                <c:pt idx="1">
                  <c:v>68421.052631578947</c:v>
                </c:pt>
                <c:pt idx="2">
                  <c:v>273684.21052631579</c:v>
                </c:pt>
                <c:pt idx="3">
                  <c:v>273684.21052631579</c:v>
                </c:pt>
                <c:pt idx="4">
                  <c:v>34210.526315789473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BA-497F-8C19-5C64D2B8B886}"/>
            </c:ext>
          </c:extLst>
        </c:ser>
        <c:ser>
          <c:idx val="3"/>
          <c:order val="3"/>
          <c:tx>
            <c:strRef>
              <c:f>Sheet1!$T$6</c:f>
              <c:strCache>
                <c:ptCount val="1"/>
                <c:pt idx="0">
                  <c:v>UX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Sheet1!$U$2:$Z$2</c:f>
              <c:numCache>
                <c:formatCode>#,##0_);[Red]\(#,##0\)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Sheet1!$U$6:$Z$6</c:f>
              <c:numCache>
                <c:formatCode>#,##0_);[Red]\(#,##0\)</c:formatCode>
                <c:ptCount val="6"/>
                <c:pt idx="0">
                  <c:v>0</c:v>
                </c:pt>
                <c:pt idx="1">
                  <c:v>56000</c:v>
                </c:pt>
                <c:pt idx="2">
                  <c:v>84000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BA-497F-8C19-5C64D2B8B886}"/>
            </c:ext>
          </c:extLst>
        </c:ser>
        <c:ser>
          <c:idx val="4"/>
          <c:order val="4"/>
          <c:tx>
            <c:strRef>
              <c:f>Sheet1!$T$7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Sheet1!$U$2:$Z$2</c:f>
              <c:numCache>
                <c:formatCode>#,##0_);[Red]\(#,##0\)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Sheet1!$U$7:$Z$7</c:f>
              <c:numCache>
                <c:formatCode>#,##0_);[Red]\(#,##0\)</c:formatCode>
                <c:ptCount val="6"/>
                <c:pt idx="0">
                  <c:v>0</c:v>
                </c:pt>
                <c:pt idx="1">
                  <c:v>4800</c:v>
                </c:pt>
                <c:pt idx="2">
                  <c:v>4800</c:v>
                </c:pt>
                <c:pt idx="3">
                  <c:v>4800</c:v>
                </c:pt>
                <c:pt idx="4">
                  <c:v>0</c:v>
                </c:pt>
                <c:pt idx="5">
                  <c:v>81600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BA-497F-8C19-5C64D2B8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266032"/>
        <c:axId val="158279952"/>
      </c:barChart>
      <c:catAx>
        <c:axId val="158266032"/>
        <c:scaling>
          <c:orientation val="minMax"/>
        </c:scaling>
        <c:delete val="0"/>
        <c:axPos val="b"/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58279952"/>
        <c:crosses val="autoZero"/>
        <c:auto val="1"/>
        <c:lblAlgn val="ctr"/>
        <c:lblOffset val="100"/>
        <c:noMultiLvlLbl val="0"/>
      </c:catAx>
      <c:valAx>
        <c:axId val="15827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58266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662940</xdr:colOff>
      <xdr:row>28</xdr:row>
      <xdr:rowOff>114300</xdr:rowOff>
    </xdr:from>
    <xdr:to>
      <xdr:col>26</xdr:col>
      <xdr:colOff>190500</xdr:colOff>
      <xdr:row>44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190FC5-8ABD-310F-8F10-2E5F505A01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71CE16-3008-4795-B4CD-3ACB3CEE66A5}" name="Table1" displayName="Table1" ref="A3:C13" totalsRowShown="0">
  <autoFilter ref="A3:C13" xr:uid="{8571CE16-3008-4795-B4CD-3ACB3CEE66A5}"/>
  <tableColumns count="3">
    <tableColumn id="1" xr3:uid="{ED0E6E5C-5AE2-4029-B120-F27C824A912A}" name="What"/>
    <tableColumn id="2" xr3:uid="{BB5E4631-68CD-4017-82B7-76F1700AD63F}" name="Who"/>
    <tableColumn id="3" xr3:uid="{7D7B93EA-C415-4774-90BE-344B57395D0F}" name="Amoun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3DF8A-D15D-4021-85C8-10C6C7BCDCD8}">
  <dimension ref="A1:AQ56"/>
  <sheetViews>
    <sheetView tabSelected="1" zoomScaleNormal="100" workbookViewId="0">
      <selection activeCell="F4" sqref="F4"/>
    </sheetView>
  </sheetViews>
  <sheetFormatPr defaultRowHeight="13.8"/>
  <cols>
    <col min="6" max="6" width="8.796875" style="4"/>
    <col min="8" max="8" width="9.5" customWidth="1"/>
    <col min="21" max="24" width="9.8984375" style="4" bestFit="1" customWidth="1"/>
    <col min="25" max="26" width="8.8984375" style="4" bestFit="1" customWidth="1"/>
  </cols>
  <sheetData>
    <row r="1" spans="1:38" s="2" customFormat="1" ht="78.599999999999994" thickBot="1">
      <c r="A1"/>
      <c r="B1"/>
      <c r="C1" s="13">
        <f>SUM(Table1[Amount])</f>
        <v>1134000</v>
      </c>
      <c r="D1"/>
      <c r="E1"/>
      <c r="F1" s="4"/>
      <c r="G1" s="8" t="s">
        <v>3</v>
      </c>
      <c r="H1" s="8" t="s">
        <v>1</v>
      </c>
      <c r="I1" s="8" t="s">
        <v>2</v>
      </c>
      <c r="J1" s="8"/>
      <c r="K1" s="8" t="s">
        <v>4</v>
      </c>
      <c r="L1" s="8" t="s">
        <v>5</v>
      </c>
      <c r="M1" s="8"/>
      <c r="N1" s="8"/>
      <c r="O1" s="8"/>
      <c r="P1" s="9"/>
      <c r="Q1" s="9"/>
      <c r="R1" s="10"/>
      <c r="U1" s="11" t="str" cm="1">
        <f t="array" ref="U1:Z2">_xlfn.ANCHORARRAY(G2):G1</f>
        <v>Initiate</v>
      </c>
      <c r="V1" s="12" t="str">
        <v>Set Design Space</v>
      </c>
      <c r="W1" s="12" t="str">
        <v>Develop</v>
      </c>
      <c r="X1" s="12">
        <v>0</v>
      </c>
      <c r="Y1" s="12" t="str">
        <v>Deliver</v>
      </c>
      <c r="Z1" s="12" t="str">
        <v>Train</v>
      </c>
      <c r="AD1" s="6" t="str">
        <f ca="1">_xlfn.FORMULATEXT(AE1)</f>
        <v>=G1:G2</v>
      </c>
      <c r="AE1" s="1" t="str" cm="1">
        <f t="array" ref="AE1:AE2">G1:G2</f>
        <v>Initiate</v>
      </c>
      <c r="AF1"/>
    </row>
    <row r="2" spans="1:38" ht="14.4" thickTop="1">
      <c r="G2" s="1" cm="1">
        <f t="array" ref="G2:L2">_xlfn.SEQUENCE(,COLUMNS(_xlfn._TRO_TRAILING(G1:R1)))</f>
        <v>1</v>
      </c>
      <c r="H2">
        <v>2</v>
      </c>
      <c r="I2">
        <v>3</v>
      </c>
      <c r="J2">
        <v>4</v>
      </c>
      <c r="K2">
        <v>5</v>
      </c>
      <c r="L2">
        <v>6</v>
      </c>
      <c r="U2" s="4">
        <v>1</v>
      </c>
      <c r="V2" s="4">
        <v>2</v>
      </c>
      <c r="W2" s="4">
        <v>3</v>
      </c>
      <c r="X2" s="4">
        <v>4</v>
      </c>
      <c r="Y2" s="4">
        <v>5</v>
      </c>
      <c r="Z2" s="4">
        <v>6</v>
      </c>
      <c r="AE2">
        <v>1</v>
      </c>
    </row>
    <row r="3" spans="1:38">
      <c r="A3" t="s">
        <v>20</v>
      </c>
      <c r="B3" t="s">
        <v>21</v>
      </c>
      <c r="C3" t="s">
        <v>0</v>
      </c>
      <c r="E3" s="1" t="str" cm="1">
        <f t="array" ref="E3:E8">_xlfn.UNIQUE(Table1[What])</f>
        <v>Prepare</v>
      </c>
      <c r="F3" s="7" cm="1">
        <f t="array" ref="F3:F8">SUMIFS(Table1[Amount],Table1[What],_xlfn.ANCHORARRAY(E3))</f>
        <v>100000</v>
      </c>
      <c r="G3" s="5">
        <v>100</v>
      </c>
      <c r="H3" s="5"/>
      <c r="I3" s="5"/>
      <c r="J3" s="5"/>
      <c r="K3" s="5"/>
      <c r="L3" s="5"/>
      <c r="N3" cm="1">
        <f t="array" ref="N3:S8">_xlfn.LET(_xlpm.input,_xlfn.DROP(_xlfn.ANCHORARRAY(F3):_xlfn.ANCHORARRAY(G2),1),
_xlpm.value,_xlfn.TAKE(_xlpm.input,,1),
_xlpm.share,_xlfn.DROP(_xlpm.input,,1),
_xlpm.output,_xlpm.value*_xlpm.share,
_xlpm.output2,_xlpm.value*_xlpm.share/SUM(_xlpm.share),
_xlpm.output3,_xlfn.BYROW(_xlpm.share,_xleta.SUM),
_xlpm.output4,_xlpm.value*_xlpm.share/_xlfn.BYROW(_xlpm.share,_xleta.SUM),
_xlpm.cols,COLUMNS(_xlpm.share),
_xlpm.default,_xlfn.SEQUENCE(,_xlpm.cols,_xlpm.value/_xlpm.cols,0),
_xlpm.output4
)</f>
        <v>100000</v>
      </c>
      <c r="O3">
        <v>0</v>
      </c>
      <c r="P3">
        <v>0</v>
      </c>
      <c r="Q3">
        <v>0</v>
      </c>
      <c r="R3">
        <v>0</v>
      </c>
      <c r="S3">
        <v>0</v>
      </c>
      <c r="T3" s="1" t="str" cm="1">
        <f t="array" ref="T3:T8">_xlfn.UNIQUE(Table1[What])</f>
        <v>Prepare</v>
      </c>
      <c r="U3" s="7" cm="1">
        <f t="array" ref="U3:Z8">_xlfn.LET(_xlpm.input,_xlfn.DROP(_xlfn.ANCHORARRAY(F3):_xlfn.ANCHORARRAY(G2),1),
_xlpm.value,_xlfn.TAKE(_xlpm.input,,1),
_xlpm.share,_xlfn.DROP(_xlpm.input,,1),
_xlpm.output1,_xlpm.value*_xlpm.share,
_xlpm.output2,_xlpm.value*_xlpm.share/SUM(_xlpm.share),
_xlpm.output3,_xlfn.BYROW(_xlpm.share,_xleta.SUM),
_xlpm.output,_xlpm.value*_xlpm.share/_xlfn.BYROW(_xlpm.share,_xleta.SUM),
_xlpm.cols,COLUMNS(_xlpm.share),
_xlpm.default,_xlfn.SEQUENCE(,_xlpm.cols,_xlpm.value/_xlpm.cols,0),
IFERROR(_xlpm.output,_xlpm.default)
)</f>
        <v>100000</v>
      </c>
      <c r="V3" s="4">
        <v>0</v>
      </c>
      <c r="W3" s="4">
        <v>0</v>
      </c>
      <c r="X3" s="4">
        <v>0</v>
      </c>
      <c r="Y3" s="4">
        <v>0</v>
      </c>
      <c r="Z3" s="4">
        <v>0</v>
      </c>
    </row>
    <row r="4" spans="1:38" ht="34.200000000000003">
      <c r="A4" t="s">
        <v>6</v>
      </c>
      <c r="B4" t="s">
        <v>11</v>
      </c>
      <c r="C4" s="4">
        <v>50000</v>
      </c>
      <c r="E4" t="str">
        <v>Setup</v>
      </c>
      <c r="F4" s="4">
        <v>100000</v>
      </c>
      <c r="G4" s="5">
        <v>20</v>
      </c>
      <c r="H4" s="5">
        <v>80</v>
      </c>
      <c r="I4" s="5"/>
      <c r="J4" s="5"/>
      <c r="K4" s="5"/>
      <c r="L4" s="5"/>
      <c r="N4">
        <v>20000</v>
      </c>
      <c r="O4">
        <v>80000</v>
      </c>
      <c r="P4">
        <v>0</v>
      </c>
      <c r="Q4">
        <v>0</v>
      </c>
      <c r="R4">
        <v>0</v>
      </c>
      <c r="S4">
        <v>0</v>
      </c>
      <c r="T4" t="str">
        <v>Setup</v>
      </c>
      <c r="U4" s="4">
        <v>20000</v>
      </c>
      <c r="V4" s="4">
        <v>80000</v>
      </c>
      <c r="W4" s="4">
        <v>0</v>
      </c>
      <c r="X4" s="4">
        <v>0</v>
      </c>
      <c r="Y4" s="4">
        <v>0</v>
      </c>
      <c r="Z4" s="4">
        <v>0</v>
      </c>
      <c r="AD4" s="6" t="str">
        <f ca="1">_xlfn.FORMULATEXT(AE4)</f>
        <v>=G1:G2#</v>
      </c>
      <c r="AE4" s="3" t="e" cm="1">
        <f t="array" ref="AE4">_xlfn.ANCHORARRAY(G1:G2)</f>
        <v>#REF!</v>
      </c>
      <c r="AF4" s="2"/>
      <c r="AG4" s="2"/>
      <c r="AH4" s="2"/>
      <c r="AI4" s="2"/>
    </row>
    <row r="5" spans="1:38">
      <c r="A5" t="s">
        <v>6</v>
      </c>
      <c r="B5" t="s">
        <v>12</v>
      </c>
      <c r="C5" s="4">
        <v>50000</v>
      </c>
      <c r="E5" t="str">
        <v>Program</v>
      </c>
      <c r="F5" s="4">
        <v>650000</v>
      </c>
      <c r="G5" s="5"/>
      <c r="H5" s="5">
        <v>20</v>
      </c>
      <c r="I5" s="5">
        <v>80</v>
      </c>
      <c r="J5" s="5">
        <v>80</v>
      </c>
      <c r="K5" s="5">
        <v>10</v>
      </c>
      <c r="L5" s="5"/>
      <c r="N5">
        <v>0</v>
      </c>
      <c r="O5">
        <v>68421.052631578947</v>
      </c>
      <c r="P5">
        <v>273684.21052631579</v>
      </c>
      <c r="Q5">
        <v>273684.21052631579</v>
      </c>
      <c r="R5">
        <v>34210.526315789473</v>
      </c>
      <c r="S5">
        <v>0</v>
      </c>
      <c r="T5" t="str">
        <v>Program</v>
      </c>
      <c r="U5" s="4">
        <v>0</v>
      </c>
      <c r="V5" s="4">
        <v>68421.052631578947</v>
      </c>
      <c r="W5" s="4">
        <v>273684.21052631579</v>
      </c>
      <c r="X5" s="4">
        <v>273684.21052631579</v>
      </c>
      <c r="Y5" s="4">
        <v>34210.526315789473</v>
      </c>
      <c r="Z5" s="4">
        <v>0</v>
      </c>
    </row>
    <row r="6" spans="1:38">
      <c r="A6" t="s">
        <v>7</v>
      </c>
      <c r="B6" t="s">
        <v>13</v>
      </c>
      <c r="C6" s="4">
        <v>100000</v>
      </c>
      <c r="E6" t="str">
        <v>UX</v>
      </c>
      <c r="F6" s="4">
        <v>140000</v>
      </c>
      <c r="G6" s="5"/>
      <c r="H6" s="5">
        <v>40</v>
      </c>
      <c r="I6" s="5">
        <v>60</v>
      </c>
      <c r="J6" s="5"/>
      <c r="K6" s="5"/>
      <c r="L6" s="5"/>
      <c r="N6">
        <v>0</v>
      </c>
      <c r="O6">
        <v>56000</v>
      </c>
      <c r="P6">
        <v>84000</v>
      </c>
      <c r="Q6">
        <v>0</v>
      </c>
      <c r="R6">
        <v>0</v>
      </c>
      <c r="S6">
        <v>0</v>
      </c>
      <c r="T6" t="str">
        <v>UX</v>
      </c>
      <c r="U6" s="4">
        <v>0</v>
      </c>
      <c r="V6" s="4">
        <v>56000</v>
      </c>
      <c r="W6" s="4">
        <v>84000</v>
      </c>
      <c r="X6" s="4">
        <v>0</v>
      </c>
      <c r="Y6" s="4">
        <v>0</v>
      </c>
      <c r="Z6" s="4">
        <v>0</v>
      </c>
    </row>
    <row r="7" spans="1:38" ht="73.8">
      <c r="A7" t="s">
        <v>8</v>
      </c>
      <c r="B7" t="s">
        <v>14</v>
      </c>
      <c r="C7" s="4">
        <v>175000</v>
      </c>
      <c r="E7" t="str">
        <v>Training</v>
      </c>
      <c r="F7" s="4">
        <v>96000</v>
      </c>
      <c r="G7" s="5"/>
      <c r="H7" s="5">
        <v>5</v>
      </c>
      <c r="I7" s="5">
        <v>5</v>
      </c>
      <c r="J7" s="5">
        <v>5</v>
      </c>
      <c r="K7" s="5"/>
      <c r="L7" s="5">
        <v>85</v>
      </c>
      <c r="N7">
        <v>0</v>
      </c>
      <c r="O7">
        <v>4800</v>
      </c>
      <c r="P7">
        <v>4800</v>
      </c>
      <c r="Q7">
        <v>4800</v>
      </c>
      <c r="R7">
        <v>0</v>
      </c>
      <c r="S7">
        <v>81600</v>
      </c>
      <c r="T7" t="str">
        <v>Training</v>
      </c>
      <c r="U7" s="4">
        <v>0</v>
      </c>
      <c r="V7" s="4">
        <v>4800</v>
      </c>
      <c r="W7" s="4">
        <v>4800</v>
      </c>
      <c r="X7" s="4">
        <v>4800</v>
      </c>
      <c r="Y7" s="4">
        <v>0</v>
      </c>
      <c r="Z7" s="4">
        <v>81600</v>
      </c>
      <c r="AD7" s="6" t="str">
        <f ca="1">_xlfn.FORMULATEXT(AE7)</f>
        <v>=G2#:G1</v>
      </c>
      <c r="AE7" s="3" t="str" cm="1">
        <f t="array" ref="AE7:AJ8">_xlfn.ANCHORARRAY(G2):G1</f>
        <v>Initiate</v>
      </c>
      <c r="AF7" s="2" t="str">
        <v>Set Design Space</v>
      </c>
      <c r="AG7" t="str">
        <v>Develop</v>
      </c>
      <c r="AH7">
        <v>0</v>
      </c>
      <c r="AI7" t="str">
        <v>Deliver</v>
      </c>
      <c r="AJ7" t="str">
        <v>Train</v>
      </c>
    </row>
    <row r="8" spans="1:38">
      <c r="A8" t="s">
        <v>8</v>
      </c>
      <c r="B8" t="s">
        <v>15</v>
      </c>
      <c r="C8" s="4">
        <v>300000</v>
      </c>
      <c r="E8" t="str">
        <v>Support</v>
      </c>
      <c r="F8" s="4">
        <v>48000</v>
      </c>
      <c r="G8" s="5"/>
      <c r="H8" s="5"/>
      <c r="I8" s="5"/>
      <c r="J8" s="5"/>
      <c r="K8" s="5"/>
      <c r="L8" s="5"/>
      <c r="N8" t="e">
        <v>#DIV/0!</v>
      </c>
      <c r="O8" t="e">
        <v>#DIV/0!</v>
      </c>
      <c r="P8" t="e">
        <v>#DIV/0!</v>
      </c>
      <c r="Q8" t="e">
        <v>#DIV/0!</v>
      </c>
      <c r="R8" t="e">
        <v>#DIV/0!</v>
      </c>
      <c r="S8" t="e">
        <v>#DIV/0!</v>
      </c>
      <c r="T8" t="str">
        <v>Support</v>
      </c>
      <c r="U8" s="4">
        <v>8000</v>
      </c>
      <c r="V8" s="4">
        <v>8000</v>
      </c>
      <c r="W8" s="4">
        <v>8000</v>
      </c>
      <c r="X8" s="4">
        <v>8000</v>
      </c>
      <c r="Y8" s="4">
        <v>8000</v>
      </c>
      <c r="Z8" s="4">
        <v>8000</v>
      </c>
      <c r="AE8">
        <v>1</v>
      </c>
      <c r="AF8">
        <v>2</v>
      </c>
      <c r="AG8">
        <v>3</v>
      </c>
      <c r="AH8">
        <v>4</v>
      </c>
      <c r="AI8">
        <v>5</v>
      </c>
      <c r="AJ8">
        <v>6</v>
      </c>
    </row>
    <row r="9" spans="1:38">
      <c r="A9" t="s">
        <v>8</v>
      </c>
      <c r="B9" t="s">
        <v>16</v>
      </c>
      <c r="C9" s="4">
        <v>175000</v>
      </c>
    </row>
    <row r="10" spans="1:38">
      <c r="A10" t="s">
        <v>9</v>
      </c>
      <c r="B10" t="s">
        <v>18</v>
      </c>
      <c r="C10" s="4">
        <v>140000</v>
      </c>
    </row>
    <row r="11" spans="1:38" ht="14.4">
      <c r="A11" t="s">
        <v>10</v>
      </c>
      <c r="B11" t="s">
        <v>17</v>
      </c>
      <c r="C11" s="4">
        <v>48000</v>
      </c>
      <c r="AD11" s="6" t="str">
        <f ca="1">_xlfn.FORMULATEXT(AE11)</f>
        <v>=E3:E4:G2#</v>
      </c>
      <c r="AE11" s="1" cm="1">
        <f t="array" ref="AE11:AL13">E3:E4:_xlfn.ANCHORARRAY(G2)</f>
        <v>0</v>
      </c>
      <c r="AF11">
        <v>0</v>
      </c>
      <c r="AG11">
        <v>1</v>
      </c>
      <c r="AH11">
        <v>2</v>
      </c>
      <c r="AI11">
        <v>3</v>
      </c>
      <c r="AJ11">
        <v>4</v>
      </c>
      <c r="AK11">
        <v>5</v>
      </c>
      <c r="AL11">
        <v>6</v>
      </c>
    </row>
    <row r="12" spans="1:38">
      <c r="A12" t="s">
        <v>10</v>
      </c>
      <c r="B12" t="s">
        <v>19</v>
      </c>
      <c r="C12" s="4">
        <v>48000</v>
      </c>
      <c r="AE12" t="str">
        <v>Prepare</v>
      </c>
      <c r="AF12">
        <v>100000</v>
      </c>
      <c r="AG12">
        <v>100</v>
      </c>
      <c r="AH12">
        <v>0</v>
      </c>
      <c r="AI12">
        <v>0</v>
      </c>
      <c r="AJ12">
        <v>0</v>
      </c>
      <c r="AK12">
        <v>0</v>
      </c>
      <c r="AL12">
        <v>0</v>
      </c>
    </row>
    <row r="13" spans="1:38">
      <c r="A13" t="s">
        <v>33</v>
      </c>
      <c r="B13" t="s">
        <v>19</v>
      </c>
      <c r="C13" s="4">
        <v>48000</v>
      </c>
      <c r="AE13" t="str">
        <v>Setup</v>
      </c>
      <c r="AF13">
        <v>100000</v>
      </c>
      <c r="AG13">
        <v>20</v>
      </c>
      <c r="AH13">
        <v>80</v>
      </c>
      <c r="AI13">
        <v>0</v>
      </c>
      <c r="AJ13">
        <v>0</v>
      </c>
      <c r="AK13">
        <v>0</v>
      </c>
      <c r="AL13">
        <v>0</v>
      </c>
    </row>
    <row r="15" spans="1:38" ht="14.4">
      <c r="U15" s="4" t="s">
        <v>22</v>
      </c>
      <c r="AD15" s="6" t="str">
        <f ca="1">_xlfn.FORMULATEXT(AE15)</f>
        <v>=E3:.E4711:G2#</v>
      </c>
      <c r="AE15" s="1" cm="1">
        <f t="array" ref="AE15:AL21">_xlfn._TRO_TRAILING(E3:E4711):_xlfn.ANCHORARRAY(G2)</f>
        <v>0</v>
      </c>
      <c r="AF15">
        <v>0</v>
      </c>
      <c r="AG15">
        <v>1</v>
      </c>
      <c r="AH15">
        <v>2</v>
      </c>
      <c r="AI15">
        <v>3</v>
      </c>
      <c r="AJ15">
        <v>4</v>
      </c>
      <c r="AK15">
        <v>5</v>
      </c>
      <c r="AL15">
        <v>6</v>
      </c>
    </row>
    <row r="16" spans="1:38">
      <c r="U16" s="4" t="s">
        <v>23</v>
      </c>
      <c r="AE16" t="str">
        <v>Prepare</v>
      </c>
      <c r="AF16">
        <v>100000</v>
      </c>
      <c r="AG16">
        <v>100</v>
      </c>
      <c r="AH16">
        <v>0</v>
      </c>
      <c r="AI16">
        <v>0</v>
      </c>
      <c r="AJ16">
        <v>0</v>
      </c>
      <c r="AK16">
        <v>0</v>
      </c>
      <c r="AL16">
        <v>0</v>
      </c>
    </row>
    <row r="17" spans="21:38">
      <c r="U17" s="4" t="s">
        <v>24</v>
      </c>
      <c r="AE17" t="str">
        <v>Setup</v>
      </c>
      <c r="AF17">
        <v>100000</v>
      </c>
      <c r="AG17">
        <v>20</v>
      </c>
      <c r="AH17">
        <v>80</v>
      </c>
      <c r="AI17">
        <v>0</v>
      </c>
      <c r="AJ17">
        <v>0</v>
      </c>
      <c r="AK17">
        <v>0</v>
      </c>
      <c r="AL17">
        <v>0</v>
      </c>
    </row>
    <row r="18" spans="21:38">
      <c r="AE18" t="str">
        <v>Program</v>
      </c>
      <c r="AF18">
        <v>650000</v>
      </c>
      <c r="AG18">
        <v>0</v>
      </c>
      <c r="AH18">
        <v>20</v>
      </c>
      <c r="AI18">
        <v>80</v>
      </c>
      <c r="AJ18">
        <v>80</v>
      </c>
      <c r="AK18">
        <v>10</v>
      </c>
      <c r="AL18">
        <v>0</v>
      </c>
    </row>
    <row r="19" spans="21:38">
      <c r="U19" s="4" t="s">
        <v>25</v>
      </c>
      <c r="AE19" t="str">
        <v>UX</v>
      </c>
      <c r="AF19">
        <v>140000</v>
      </c>
      <c r="AG19">
        <v>0</v>
      </c>
      <c r="AH19">
        <v>40</v>
      </c>
      <c r="AI19">
        <v>60</v>
      </c>
      <c r="AJ19">
        <v>0</v>
      </c>
      <c r="AK19">
        <v>0</v>
      </c>
      <c r="AL19">
        <v>0</v>
      </c>
    </row>
    <row r="20" spans="21:38">
      <c r="U20" s="4" t="s">
        <v>26</v>
      </c>
      <c r="AE20" t="str">
        <v>Training</v>
      </c>
      <c r="AF20">
        <v>96000</v>
      </c>
      <c r="AG20">
        <v>0</v>
      </c>
      <c r="AH20">
        <v>5</v>
      </c>
      <c r="AI20">
        <v>5</v>
      </c>
      <c r="AJ20">
        <v>5</v>
      </c>
      <c r="AK20">
        <v>0</v>
      </c>
      <c r="AL20">
        <v>85</v>
      </c>
    </row>
    <row r="21" spans="21:38">
      <c r="U21" s="4" t="s">
        <v>27</v>
      </c>
      <c r="AE21" t="str">
        <v>Support</v>
      </c>
      <c r="AF21">
        <v>48000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</row>
    <row r="22" spans="21:38">
      <c r="U22" s="4" t="s">
        <v>28</v>
      </c>
    </row>
    <row r="24" spans="21:38">
      <c r="U24" s="4" t="s">
        <v>29</v>
      </c>
    </row>
    <row r="25" spans="21:38">
      <c r="U25" s="4" t="s">
        <v>30</v>
      </c>
    </row>
    <row r="26" spans="21:38" ht="14.4">
      <c r="U26" s="4" t="s">
        <v>31</v>
      </c>
      <c r="AD26" s="6" t="str">
        <f ca="1">_xlfn.FORMULATEXT(AE26)</f>
        <v>=E:.E:G2#</v>
      </c>
      <c r="AE26" s="1" cm="1">
        <f t="array" ref="AE26:AL33">_xlfn._TRO_TRAILING(E:E):_xlfn.ANCHORARRAY(G2)</f>
        <v>0</v>
      </c>
      <c r="AF26">
        <v>0</v>
      </c>
      <c r="AG26" t="str">
        <v>Initiate</v>
      </c>
      <c r="AH26" t="str">
        <v>Set Design Space</v>
      </c>
      <c r="AI26" t="str">
        <v>Develop</v>
      </c>
      <c r="AJ26">
        <v>0</v>
      </c>
      <c r="AK26" t="str">
        <v>Deliver</v>
      </c>
      <c r="AL26" t="str">
        <v>Train</v>
      </c>
    </row>
    <row r="27" spans="21:38">
      <c r="U27" s="4" t="s">
        <v>32</v>
      </c>
      <c r="AE27">
        <v>0</v>
      </c>
      <c r="AF27">
        <v>0</v>
      </c>
      <c r="AG27">
        <v>1</v>
      </c>
      <c r="AH27">
        <v>2</v>
      </c>
      <c r="AI27">
        <v>3</v>
      </c>
      <c r="AJ27">
        <v>4</v>
      </c>
      <c r="AK27">
        <v>5</v>
      </c>
      <c r="AL27">
        <v>6</v>
      </c>
    </row>
    <row r="28" spans="21:38">
      <c r="AE28" t="str">
        <v>Prepare</v>
      </c>
      <c r="AF28">
        <v>100000</v>
      </c>
      <c r="AG28">
        <v>100</v>
      </c>
      <c r="AH28">
        <v>0</v>
      </c>
      <c r="AI28">
        <v>0</v>
      </c>
      <c r="AJ28">
        <v>0</v>
      </c>
      <c r="AK28">
        <v>0</v>
      </c>
      <c r="AL28">
        <v>0</v>
      </c>
    </row>
    <row r="29" spans="21:38">
      <c r="AE29" t="str">
        <v>Setup</v>
      </c>
      <c r="AF29">
        <v>100000</v>
      </c>
      <c r="AG29">
        <v>20</v>
      </c>
      <c r="AH29">
        <v>80</v>
      </c>
      <c r="AI29">
        <v>0</v>
      </c>
      <c r="AJ29">
        <v>0</v>
      </c>
      <c r="AK29">
        <v>0</v>
      </c>
      <c r="AL29">
        <v>0</v>
      </c>
    </row>
    <row r="30" spans="21:38">
      <c r="AE30" t="str">
        <v>Program</v>
      </c>
      <c r="AF30">
        <v>650000</v>
      </c>
      <c r="AG30">
        <v>0</v>
      </c>
      <c r="AH30">
        <v>20</v>
      </c>
      <c r="AI30">
        <v>80</v>
      </c>
      <c r="AJ30">
        <v>80</v>
      </c>
      <c r="AK30">
        <v>10</v>
      </c>
      <c r="AL30">
        <v>0</v>
      </c>
    </row>
    <row r="31" spans="21:38">
      <c r="AE31" t="str">
        <v>UX</v>
      </c>
      <c r="AF31">
        <v>140000</v>
      </c>
      <c r="AG31">
        <v>0</v>
      </c>
      <c r="AH31">
        <v>40</v>
      </c>
      <c r="AI31">
        <v>60</v>
      </c>
      <c r="AJ31">
        <v>0</v>
      </c>
      <c r="AK31">
        <v>0</v>
      </c>
      <c r="AL31">
        <v>0</v>
      </c>
    </row>
    <row r="32" spans="21:38">
      <c r="AE32" t="str">
        <v>Training</v>
      </c>
      <c r="AF32">
        <v>96000</v>
      </c>
      <c r="AG32">
        <v>0</v>
      </c>
      <c r="AH32">
        <v>5</v>
      </c>
      <c r="AI32">
        <v>5</v>
      </c>
      <c r="AJ32">
        <v>5</v>
      </c>
      <c r="AK32">
        <v>0</v>
      </c>
      <c r="AL32">
        <v>85</v>
      </c>
    </row>
    <row r="33" spans="30:43">
      <c r="AE33" t="str">
        <v>Support</v>
      </c>
      <c r="AF33">
        <v>48000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</row>
    <row r="39" spans="30:43" ht="14.4">
      <c r="AD39" s="6" t="str">
        <f ca="1">_xlfn.FORMULATEXT(AE39)</f>
        <v>=E:.Q</v>
      </c>
      <c r="AE39" s="1" cm="1">
        <f t="array" ref="AE39:AQ46">_xlfn._TRO_TRAILING(E:Q)</f>
        <v>0</v>
      </c>
      <c r="AF39">
        <v>0</v>
      </c>
      <c r="AG39" t="str">
        <v>Initiate</v>
      </c>
      <c r="AH39" t="str">
        <v>Set Design Space</v>
      </c>
      <c r="AI39" t="str">
        <v>Develop</v>
      </c>
      <c r="AJ39">
        <v>0</v>
      </c>
      <c r="AK39" t="str">
        <v>Deliver</v>
      </c>
      <c r="AL39" t="str">
        <v>Train</v>
      </c>
      <c r="AM39">
        <v>0</v>
      </c>
      <c r="AN39">
        <v>0</v>
      </c>
      <c r="AO39">
        <v>0</v>
      </c>
      <c r="AP39">
        <v>0</v>
      </c>
      <c r="AQ39">
        <v>0</v>
      </c>
    </row>
    <row r="40" spans="30:43">
      <c r="AE40">
        <v>0</v>
      </c>
      <c r="AF40">
        <v>0</v>
      </c>
      <c r="AG40">
        <v>1</v>
      </c>
      <c r="AH40">
        <v>2</v>
      </c>
      <c r="AI40">
        <v>3</v>
      </c>
      <c r="AJ40">
        <v>4</v>
      </c>
      <c r="AK40">
        <v>5</v>
      </c>
      <c r="AL40">
        <v>6</v>
      </c>
      <c r="AM40">
        <v>0</v>
      </c>
      <c r="AN40">
        <v>0</v>
      </c>
      <c r="AO40">
        <v>0</v>
      </c>
      <c r="AP40">
        <v>0</v>
      </c>
      <c r="AQ40">
        <v>0</v>
      </c>
    </row>
    <row r="41" spans="30:43">
      <c r="AE41" t="str">
        <v>Prepare</v>
      </c>
      <c r="AF41">
        <v>100000</v>
      </c>
      <c r="AG41">
        <v>100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100000</v>
      </c>
      <c r="AO41">
        <v>0</v>
      </c>
      <c r="AP41">
        <v>0</v>
      </c>
      <c r="AQ41">
        <v>0</v>
      </c>
    </row>
    <row r="42" spans="30:43">
      <c r="AE42" t="str">
        <v>Setup</v>
      </c>
      <c r="AF42">
        <v>100000</v>
      </c>
      <c r="AG42">
        <v>20</v>
      </c>
      <c r="AH42">
        <v>80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20000</v>
      </c>
      <c r="AO42">
        <v>80000</v>
      </c>
      <c r="AP42">
        <v>0</v>
      </c>
      <c r="AQ42">
        <v>0</v>
      </c>
    </row>
    <row r="43" spans="30:43">
      <c r="AE43" t="str">
        <v>Program</v>
      </c>
      <c r="AF43">
        <v>650000</v>
      </c>
      <c r="AG43">
        <v>0</v>
      </c>
      <c r="AH43">
        <v>20</v>
      </c>
      <c r="AI43">
        <v>80</v>
      </c>
      <c r="AJ43">
        <v>80</v>
      </c>
      <c r="AK43">
        <v>10</v>
      </c>
      <c r="AL43">
        <v>0</v>
      </c>
      <c r="AM43">
        <v>0</v>
      </c>
      <c r="AN43">
        <v>0</v>
      </c>
      <c r="AO43">
        <v>68421.052631578947</v>
      </c>
      <c r="AP43">
        <v>273684.21052631579</v>
      </c>
      <c r="AQ43">
        <v>273684.21052631579</v>
      </c>
    </row>
    <row r="44" spans="30:43">
      <c r="AE44" t="str">
        <v>UX</v>
      </c>
      <c r="AF44">
        <v>140000</v>
      </c>
      <c r="AG44">
        <v>0</v>
      </c>
      <c r="AH44">
        <v>40</v>
      </c>
      <c r="AI44">
        <v>60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56000</v>
      </c>
      <c r="AP44">
        <v>84000</v>
      </c>
      <c r="AQ44">
        <v>0</v>
      </c>
    </row>
    <row r="45" spans="30:43">
      <c r="AE45" t="str">
        <v>Training</v>
      </c>
      <c r="AF45">
        <v>96000</v>
      </c>
      <c r="AG45">
        <v>0</v>
      </c>
      <c r="AH45">
        <v>5</v>
      </c>
      <c r="AI45">
        <v>5</v>
      </c>
      <c r="AJ45">
        <v>5</v>
      </c>
      <c r="AK45">
        <v>0</v>
      </c>
      <c r="AL45">
        <v>85</v>
      </c>
      <c r="AM45">
        <v>0</v>
      </c>
      <c r="AN45">
        <v>0</v>
      </c>
      <c r="AO45">
        <v>4800</v>
      </c>
      <c r="AP45">
        <v>4800</v>
      </c>
      <c r="AQ45">
        <v>4800</v>
      </c>
    </row>
    <row r="46" spans="30:43">
      <c r="AE46" t="str">
        <v>Support</v>
      </c>
      <c r="AF46">
        <v>48000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 t="e">
        <v>#DIV/0!</v>
      </c>
      <c r="AO46" t="e">
        <v>#DIV/0!</v>
      </c>
      <c r="AP46" t="e">
        <v>#DIV/0!</v>
      </c>
      <c r="AQ46" t="e">
        <v>#DIV/0!</v>
      </c>
    </row>
    <row r="49" spans="30:38" ht="14.4">
      <c r="AD49" s="6" t="str">
        <f ca="1">_xlfn.FORMULATEXT(AE49)</f>
        <v>=E3#:G2#:G1</v>
      </c>
      <c r="AE49" s="1" cm="1">
        <f t="array" ref="AE49:AL56">_xlfn.ANCHORARRAY(E3):_xlfn.ANCHORARRAY(G2):G1</f>
        <v>0</v>
      </c>
      <c r="AF49">
        <v>0</v>
      </c>
      <c r="AG49" t="str">
        <v>Initiate</v>
      </c>
      <c r="AH49" t="str">
        <v>Set Design Space</v>
      </c>
      <c r="AI49" t="str">
        <v>Develop</v>
      </c>
      <c r="AJ49">
        <v>0</v>
      </c>
      <c r="AK49" t="str">
        <v>Deliver</v>
      </c>
      <c r="AL49" t="str">
        <v>Train</v>
      </c>
    </row>
    <row r="50" spans="30:38">
      <c r="AE50">
        <v>0</v>
      </c>
      <c r="AF50">
        <v>0</v>
      </c>
      <c r="AG50">
        <v>1</v>
      </c>
      <c r="AH50">
        <v>2</v>
      </c>
      <c r="AI50">
        <v>3</v>
      </c>
      <c r="AJ50">
        <v>4</v>
      </c>
      <c r="AK50">
        <v>5</v>
      </c>
      <c r="AL50">
        <v>6</v>
      </c>
    </row>
    <row r="51" spans="30:38">
      <c r="AE51" t="str">
        <v>Prepare</v>
      </c>
      <c r="AF51">
        <v>100000</v>
      </c>
      <c r="AG51">
        <v>100</v>
      </c>
      <c r="AH51">
        <v>0</v>
      </c>
      <c r="AI51">
        <v>0</v>
      </c>
      <c r="AJ51">
        <v>0</v>
      </c>
      <c r="AK51">
        <v>0</v>
      </c>
      <c r="AL51">
        <v>0</v>
      </c>
    </row>
    <row r="52" spans="30:38">
      <c r="AE52" t="str">
        <v>Setup</v>
      </c>
      <c r="AF52">
        <v>100000</v>
      </c>
      <c r="AG52">
        <v>20</v>
      </c>
      <c r="AH52">
        <v>80</v>
      </c>
      <c r="AI52">
        <v>0</v>
      </c>
      <c r="AJ52">
        <v>0</v>
      </c>
      <c r="AK52">
        <v>0</v>
      </c>
      <c r="AL52">
        <v>0</v>
      </c>
    </row>
    <row r="53" spans="30:38">
      <c r="AE53" t="str">
        <v>Program</v>
      </c>
      <c r="AF53">
        <v>650000</v>
      </c>
      <c r="AG53">
        <v>0</v>
      </c>
      <c r="AH53">
        <v>20</v>
      </c>
      <c r="AI53">
        <v>80</v>
      </c>
      <c r="AJ53">
        <v>80</v>
      </c>
      <c r="AK53">
        <v>10</v>
      </c>
      <c r="AL53">
        <v>0</v>
      </c>
    </row>
    <row r="54" spans="30:38">
      <c r="AE54" t="str">
        <v>UX</v>
      </c>
      <c r="AF54">
        <v>140000</v>
      </c>
      <c r="AG54">
        <v>0</v>
      </c>
      <c r="AH54">
        <v>40</v>
      </c>
      <c r="AI54">
        <v>60</v>
      </c>
      <c r="AJ54">
        <v>0</v>
      </c>
      <c r="AK54">
        <v>0</v>
      </c>
      <c r="AL54">
        <v>0</v>
      </c>
    </row>
    <row r="55" spans="30:38">
      <c r="AE55" t="str">
        <v>Training</v>
      </c>
      <c r="AF55">
        <v>96000</v>
      </c>
      <c r="AG55">
        <v>0</v>
      </c>
      <c r="AH55">
        <v>5</v>
      </c>
      <c r="AI55">
        <v>5</v>
      </c>
      <c r="AJ55">
        <v>5</v>
      </c>
      <c r="AK55">
        <v>0</v>
      </c>
      <c r="AL55">
        <v>85</v>
      </c>
    </row>
    <row r="56" spans="30:38">
      <c r="AE56" t="str">
        <v>Support</v>
      </c>
      <c r="AF56">
        <v>48000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7991-478A-473B-81F4-3F3317FD2CF2}">
  <dimension ref="A1:X7"/>
  <sheetViews>
    <sheetView zoomScaleNormal="100" workbookViewId="0">
      <selection activeCell="I7" sqref="I7"/>
    </sheetView>
  </sheetViews>
  <sheetFormatPr defaultRowHeight="13.8"/>
  <cols>
    <col min="1" max="1" width="14.09765625" customWidth="1"/>
    <col min="5" max="5" width="8.796875" style="4"/>
    <col min="7" max="7" width="9.5" customWidth="1"/>
    <col min="19" max="22" width="9.8984375" style="4" bestFit="1" customWidth="1"/>
    <col min="23" max="24" width="8.8984375" style="4" bestFit="1" customWidth="1"/>
  </cols>
  <sheetData>
    <row r="1" spans="1:11">
      <c r="A1" t="s">
        <v>34</v>
      </c>
      <c r="B1">
        <v>280</v>
      </c>
      <c r="E1" s="15">
        <v>1</v>
      </c>
      <c r="F1" s="16">
        <v>1</v>
      </c>
      <c r="G1" s="16"/>
      <c r="I1" s="7" cm="1">
        <f t="array" aca="1" ref="I1:K5" ca="1">_xlfn.LET(_xlpm.value,_xlfn._TRO_TRAILING(B:B),
     _xlpm.share,OFFSET(_xlpm.value,,3,,3),
_xlpm.output,_xlpm.value*_xlpm.share/_xlfn.BYROW(_xlpm.share,_xleta.SUM),
_xlpm.cols,COLUMNS(_xlpm.share),
_xlpm.default,_xlfn.SEQUENCE(,_xlpm.cols,_xlpm.value/_xlpm.cols,0),
IFERROR(_xlpm.output,_xlpm.default)
)</f>
        <v>140</v>
      </c>
      <c r="J1">
        <f ca="1"/>
        <v>140</v>
      </c>
      <c r="K1">
        <f ca="1"/>
        <v>0</v>
      </c>
    </row>
    <row r="2" spans="1:11">
      <c r="A2" t="s">
        <v>35</v>
      </c>
      <c r="B2">
        <v>66</v>
      </c>
      <c r="E2" s="15"/>
      <c r="F2" s="16"/>
      <c r="G2" s="16"/>
      <c r="I2">
        <f ca="1"/>
        <v>22</v>
      </c>
      <c r="J2">
        <f ca="1"/>
        <v>22</v>
      </c>
      <c r="K2">
        <f ca="1"/>
        <v>22</v>
      </c>
    </row>
    <row r="3" spans="1:11">
      <c r="A3" t="s">
        <v>41</v>
      </c>
      <c r="B3">
        <v>45</v>
      </c>
      <c r="E3" s="15"/>
      <c r="F3" s="16"/>
      <c r="G3" s="16">
        <v>1</v>
      </c>
      <c r="I3">
        <f ca="1"/>
        <v>0</v>
      </c>
      <c r="J3">
        <f ca="1"/>
        <v>0</v>
      </c>
      <c r="K3">
        <f ca="1"/>
        <v>45</v>
      </c>
    </row>
    <row r="4" spans="1:11">
      <c r="A4" t="s">
        <v>36</v>
      </c>
      <c r="B4">
        <v>112</v>
      </c>
      <c r="C4" s="14">
        <f>SUM(B1:B4)</f>
        <v>503</v>
      </c>
      <c r="E4" s="15"/>
      <c r="F4" s="16"/>
      <c r="G4" s="16">
        <v>1</v>
      </c>
      <c r="I4">
        <f ca="1"/>
        <v>0</v>
      </c>
      <c r="J4">
        <f ca="1"/>
        <v>0</v>
      </c>
      <c r="K4">
        <f ca="1"/>
        <v>112</v>
      </c>
    </row>
    <row r="5" spans="1:11">
      <c r="A5" t="s">
        <v>37</v>
      </c>
      <c r="B5">
        <v>42</v>
      </c>
      <c r="E5" s="15"/>
      <c r="F5" s="16"/>
      <c r="G5" s="16"/>
      <c r="I5">
        <f ca="1"/>
        <v>14</v>
      </c>
      <c r="J5">
        <f ca="1"/>
        <v>14</v>
      </c>
      <c r="K5">
        <f ca="1"/>
        <v>14</v>
      </c>
    </row>
    <row r="7" spans="1:11">
      <c r="E7" s="4" t="s">
        <v>39</v>
      </c>
      <c r="F7" t="s">
        <v>38</v>
      </c>
      <c r="G7" t="s">
        <v>40</v>
      </c>
      <c r="I7" s="1" cm="1">
        <f t="array" aca="1" ref="I7:K7" ca="1">_xlfn.BYCOL(_xlfn.ANCHORARRAY(I1),_xleta.SUM)</f>
        <v>176</v>
      </c>
      <c r="J7">
        <f ca="1"/>
        <v>176</v>
      </c>
      <c r="K7">
        <f ca="1"/>
        <v>193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9574C-5157-4F3B-9869-553F8FC9AC79}">
  <dimension ref="A1:X7"/>
  <sheetViews>
    <sheetView zoomScaleNormal="100" workbookViewId="0"/>
  </sheetViews>
  <sheetFormatPr defaultRowHeight="13.8"/>
  <cols>
    <col min="1" max="1" width="14.09765625" customWidth="1"/>
    <col min="5" max="5" width="8.796875" style="4"/>
    <col min="7" max="7" width="9.5" customWidth="1"/>
    <col min="19" max="22" width="9.8984375" style="4" bestFit="1" customWidth="1"/>
    <col min="23" max="24" width="8.8984375" style="4" bestFit="1" customWidth="1"/>
  </cols>
  <sheetData>
    <row r="1" spans="1:11">
      <c r="A1" t="s">
        <v>42</v>
      </c>
      <c r="B1">
        <v>280</v>
      </c>
      <c r="E1" s="15">
        <v>1</v>
      </c>
      <c r="F1" s="16">
        <v>1</v>
      </c>
      <c r="G1" s="16"/>
      <c r="I1" s="7" cm="1">
        <f t="array" aca="1" ref="I1:K5" ca="1">_xlfn.LET(_xlpm.value,_xlfn._TRO_TRAILING(B:B),
     _xlpm.share,OFFSET(_xlpm.value,,3,,3),
_xlpm.output,_xlpm.value*_xlpm.share/_xlfn.BYROW(_xlpm.share,_xleta.SUM),
_xlpm.cols,COLUMNS(_xlpm.share),
_xlpm.default,_xlfn.SEQUENCE(,_xlpm.cols,_xlpm.value/_xlpm.cols,0),
IFERROR(_xlpm.output,_xlpm.default)
)</f>
        <v>140</v>
      </c>
      <c r="J1">
        <f ca="1"/>
        <v>140</v>
      </c>
      <c r="K1">
        <f ca="1"/>
        <v>0</v>
      </c>
    </row>
    <row r="2" spans="1:11">
      <c r="A2" t="s">
        <v>43</v>
      </c>
      <c r="B2">
        <v>66</v>
      </c>
      <c r="E2" s="15"/>
      <c r="F2" s="16"/>
      <c r="G2" s="16"/>
      <c r="I2">
        <f ca="1"/>
        <v>22</v>
      </c>
      <c r="J2">
        <f ca="1"/>
        <v>22</v>
      </c>
      <c r="K2">
        <f ca="1"/>
        <v>22</v>
      </c>
    </row>
    <row r="3" spans="1:11">
      <c r="A3" t="s">
        <v>44</v>
      </c>
      <c r="B3">
        <v>45</v>
      </c>
      <c r="E3" s="15"/>
      <c r="F3" s="16"/>
      <c r="G3" s="16">
        <v>1</v>
      </c>
      <c r="I3">
        <f ca="1"/>
        <v>0</v>
      </c>
      <c r="J3">
        <f ca="1"/>
        <v>0</v>
      </c>
      <c r="K3">
        <f ca="1"/>
        <v>45</v>
      </c>
    </row>
    <row r="4" spans="1:11">
      <c r="A4" t="s">
        <v>45</v>
      </c>
      <c r="B4">
        <v>112</v>
      </c>
      <c r="E4" s="15"/>
      <c r="F4" s="16"/>
      <c r="G4" s="16">
        <v>1</v>
      </c>
      <c r="I4">
        <f ca="1"/>
        <v>0</v>
      </c>
      <c r="J4">
        <f ca="1"/>
        <v>0</v>
      </c>
      <c r="K4">
        <f ca="1"/>
        <v>112</v>
      </c>
    </row>
    <row r="5" spans="1:11">
      <c r="A5" t="s">
        <v>46</v>
      </c>
      <c r="B5">
        <v>42</v>
      </c>
      <c r="E5" s="15"/>
      <c r="F5" s="16"/>
      <c r="G5" s="16"/>
      <c r="I5">
        <f ca="1"/>
        <v>14</v>
      </c>
      <c r="J5">
        <f ca="1"/>
        <v>14</v>
      </c>
      <c r="K5">
        <f ca="1"/>
        <v>14</v>
      </c>
    </row>
    <row r="7" spans="1:11">
      <c r="E7" s="4" t="s">
        <v>47</v>
      </c>
      <c r="F7" s="4" t="s">
        <v>48</v>
      </c>
      <c r="G7" s="4" t="s">
        <v>49</v>
      </c>
      <c r="I7" s="1" cm="1">
        <f t="array" aca="1" ref="I7:K7" ca="1">_xlfn.BYCOL(_xlfn.ANCHORARRAY(I1),_xleta.SUM)</f>
        <v>176</v>
      </c>
      <c r="J7">
        <f ca="1"/>
        <v>176</v>
      </c>
      <c r="K7">
        <f ca="1"/>
        <v>193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dinner</vt:lpstr>
      <vt:lpstr>CIS18 vs NIS2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2025-07-06T09:46:05Z</dcterms:created>
  <dcterms:modified xsi:type="dcterms:W3CDTF">2025-07-10T09:48:01Z</dcterms:modified>
</cp:coreProperties>
</file>