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3 modern basix 2\"/>
    </mc:Choice>
  </mc:AlternateContent>
  <xr:revisionPtr revIDLastSave="0" documentId="13_ncr:1_{FD6BA469-03F6-4D7A-BDCA-5FF944D22F15}" xr6:coauthVersionLast="47" xr6:coauthVersionMax="47" xr10:uidLastSave="{00000000-0000-0000-0000-000000000000}"/>
  <bookViews>
    <workbookView xWindow="22944" yWindow="0" windowWidth="23232" windowHeight="12696" xr2:uid="{D7914B08-707E-4AC1-AD29-6A708889AA62}"/>
  </bookViews>
  <sheets>
    <sheet name="BudPro" sheetId="1" r:id="rId1"/>
    <sheet name="_prefs" sheetId="3" r:id="rId2"/>
  </sheets>
  <definedNames>
    <definedName name="Currency">BudPro!$AK$1</definedName>
    <definedName name="Decimals">BudPro!$AK$2</definedName>
    <definedName name="fx">_prefs!$E$10</definedName>
    <definedName name="Months_Y">_prefs!$C$5</definedName>
    <definedName name="version">MAX(_prefs!$A:$A)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3" l="1" a="1"/>
  <c r="C49" i="3" s="1"/>
  <c r="C50" i="3" a="1"/>
  <c r="C50" i="3" s="1"/>
  <c r="S5" i="1" l="1" a="1"/>
  <c r="S5" i="1" s="1"/>
  <c r="Q5" i="1" a="1"/>
  <c r="Q5" i="1" s="1"/>
  <c r="R5" i="1" a="1"/>
  <c r="R5" i="1" s="1"/>
  <c r="C1" i="3"/>
  <c r="P5" i="1" l="1" a="1"/>
  <c r="P5" i="1" s="1"/>
  <c r="X6" i="1" s="1" a="1"/>
  <c r="X6" i="1" s="1"/>
  <c r="B10" i="3" a="1"/>
  <c r="B10" i="3" s="1"/>
  <c r="AL1" i="1"/>
  <c r="E10" i="3"/>
  <c r="AM1" i="1" s="1"/>
  <c r="P1" i="3" l="1" a="1"/>
  <c r="P1" i="3" s="1"/>
  <c r="O5" i="1" l="1" a="1"/>
  <c r="O5" i="1" s="1"/>
  <c r="AA4" i="1" l="1" a="1"/>
  <c r="AA4" i="1" s="1"/>
  <c r="X5" i="1" a="1"/>
  <c r="X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<sst xmlns="http://schemas.openxmlformats.org/spreadsheetml/2006/main" count="102" uniqueCount="74">
  <si>
    <t>Budget, Prognosis</t>
  </si>
  <si>
    <t>Group</t>
  </si>
  <si>
    <t>Text</t>
  </si>
  <si>
    <t>Count</t>
  </si>
  <si>
    <t>Min</t>
  </si>
  <si>
    <t>Max</t>
  </si>
  <si>
    <t>Security Analytics</t>
  </si>
  <si>
    <t>Excel</t>
  </si>
  <si>
    <t>Summarized</t>
  </si>
  <si>
    <t>Preferences</t>
  </si>
  <si>
    <t>Y</t>
  </si>
  <si>
    <t>Y+1</t>
  </si>
  <si>
    <t>(lambda - bg calculations)</t>
  </si>
  <si>
    <t xml:space="preserve">2026
</t>
  </si>
  <si>
    <t>Replace with</t>
  </si>
  <si>
    <t>String</t>
  </si>
  <si>
    <t>Summary Labels</t>
  </si>
  <si>
    <t>Per Month?</t>
  </si>
  <si>
    <t>Summary Values</t>
  </si>
  <si>
    <t>Decimals</t>
  </si>
  <si>
    <t>SEK</t>
  </si>
  <si>
    <t>Currency</t>
  </si>
  <si>
    <t>EUR</t>
  </si>
  <si>
    <t>SEK/</t>
  </si>
  <si>
    <t>USD</t>
  </si>
  <si>
    <t>fx</t>
  </si>
  <si>
    <t>ECB via Power Query</t>
  </si>
  <si>
    <t>&lt;snip&gt;</t>
  </si>
  <si>
    <t>Multifaktor autenticering</t>
  </si>
  <si>
    <t>Months Y</t>
  </si>
  <si>
    <t>This years budget affects this many months</t>
  </si>
  <si>
    <t>Paths</t>
  </si>
  <si>
    <t>ThisWorkbook.Path</t>
  </si>
  <si>
    <t>ThisWorkbook</t>
  </si>
  <si>
    <t>When</t>
  </si>
  <si>
    <t>Who</t>
  </si>
  <si>
    <t>What</t>
  </si>
  <si>
    <t>version</t>
  </si>
  <si>
    <t>bo.sinander@powerpage.se</t>
  </si>
  <si>
    <t>First drafts, w pivotby 1 or 2 dims, prefs labels, fx, round etc</t>
  </si>
  <si>
    <t>No of Months current year. ie if making budget for 3 months, monthly values are multiplied w 3 and Y+1 12/3</t>
  </si>
  <si>
    <t>Prognosis Y</t>
  </si>
  <si>
    <t>Budget</t>
  </si>
  <si>
    <t>Recurring Cost</t>
  </si>
  <si>
    <t>% Investment</t>
  </si>
  <si>
    <t>Andel investering</t>
  </si>
  <si>
    <t>Factor for Y+1</t>
  </si>
  <si>
    <t>Default Capex 0%, three levels also implemented in pivotby</t>
  </si>
  <si>
    <r>
      <t>% Capex</t>
    </r>
    <r>
      <rPr>
        <sz val="11"/>
        <color theme="1" tint="0.499984740745262"/>
        <rFont val="Aptos Narrow"/>
        <family val="2"/>
        <scheme val="minor"/>
      </rPr>
      <t xml:space="preserve"> </t>
    </r>
    <r>
      <rPr>
        <sz val="8"/>
        <color theme="9"/>
        <rFont val="Aptos Narrow"/>
        <family val="2"/>
        <scheme val="minor"/>
      </rPr>
      <t>Default 0%</t>
    </r>
  </si>
  <si>
    <t>Show</t>
  </si>
  <si>
    <t>Siwtch Levels</t>
  </si>
  <si>
    <t>Backup/Restore</t>
  </si>
  <si>
    <t>IT security</t>
  </si>
  <si>
    <t>Backup / restore</t>
  </si>
  <si>
    <t>Information security</t>
  </si>
  <si>
    <t>Security token</t>
  </si>
  <si>
    <t>Training</t>
  </si>
  <si>
    <t>Books</t>
  </si>
  <si>
    <t>Courseware</t>
  </si>
  <si>
    <t>Security culture</t>
  </si>
  <si>
    <t>IT Sec_rity Awareness</t>
  </si>
  <si>
    <t>Being on budget is 'green'</t>
  </si>
  <si>
    <t>Prognosis figures are hotter</t>
  </si>
  <si>
    <t>Consultant = Caroline</t>
  </si>
  <si>
    <t>Development</t>
  </si>
  <si>
    <t>BI Software</t>
  </si>
  <si>
    <t>Security Awareness</t>
  </si>
  <si>
    <t>Improved security</t>
  </si>
  <si>
    <t>Engaleda</t>
  </si>
  <si>
    <t>IT security analytics</t>
  </si>
  <si>
    <t xml:space="preserve">2027
</t>
  </si>
  <si>
    <t>2nd line support, 32 x15 min/mån</t>
  </si>
  <si>
    <t>Category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</si>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</sst>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;[Colour5]\-#,##0;"/>
    <numFmt numFmtId="165" formatCode="#,##0;[Colour5]\-#,##0"/>
    <numFmt numFmtId="166" formatCode="#,##0.0000;[Red]\-#,##0.0000"/>
    <numFmt numFmtId="167" formatCode="&quot;Version&quot;* @"/>
    <numFmt numFmtId="168" formatCode="d\ mmm\ yyyy;;&quot;{Empty}&quot;"/>
  </numFmts>
  <fonts count="2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  <font>
      <sz val="10"/>
      <color theme="1"/>
      <name val="Aptos Narrow"/>
      <scheme val="minor"/>
    </font>
    <font>
      <sz val="11"/>
      <color theme="3"/>
      <name val="Aptos Narrow"/>
      <scheme val="minor"/>
    </font>
    <font>
      <sz val="11"/>
      <color theme="6"/>
      <name val="Aptos Narrow"/>
      <family val="2"/>
      <scheme val="minor"/>
    </font>
    <font>
      <b/>
      <sz val="11"/>
      <color theme="6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9"/>
      <name val="Aptos Narrow"/>
      <family val="2"/>
      <scheme val="minor"/>
    </font>
    <font>
      <i/>
      <sz val="8"/>
      <color rgb="FF7F7F7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0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4" applyNumberFormat="0" applyAlignment="0" applyProtection="0"/>
    <xf numFmtId="0" fontId="5" fillId="3" borderId="4" applyNumberFormat="0" applyAlignment="0" applyProtection="0"/>
    <xf numFmtId="0" fontId="6" fillId="0" borderId="0" applyNumberFormat="0" applyFill="0" applyBorder="0" applyAlignment="0" applyProtection="0"/>
    <xf numFmtId="0" fontId="7" fillId="0" borderId="5" applyNumberFormat="0" applyFill="0" applyAlignment="0" applyProtection="0"/>
    <xf numFmtId="0" fontId="15" fillId="4" borderId="7" applyNumberFormat="0" applyFont="0" applyAlignment="0" applyProtection="0"/>
  </cellStyleXfs>
  <cellXfs count="70">
    <xf numFmtId="0" fontId="0" fillId="0" borderId="0" xfId="0"/>
    <xf numFmtId="0" fontId="1" fillId="0" borderId="1" xfId="1"/>
    <xf numFmtId="38" fontId="0" fillId="0" borderId="0" xfId="0" applyNumberFormat="1"/>
    <xf numFmtId="0" fontId="5" fillId="3" borderId="4" xfId="6"/>
    <xf numFmtId="164" fontId="0" fillId="0" borderId="0" xfId="0" applyNumberFormat="1"/>
    <xf numFmtId="165" fontId="0" fillId="0" borderId="0" xfId="0" applyNumberFormat="1"/>
    <xf numFmtId="0" fontId="3" fillId="0" borderId="3" xfId="3"/>
    <xf numFmtId="9" fontId="0" fillId="0" borderId="0" xfId="0" applyNumberFormat="1"/>
    <xf numFmtId="164" fontId="0" fillId="0" borderId="0" xfId="0" applyNumberFormat="1"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4" xfId="6" applyAlignment="1">
      <alignment wrapText="1"/>
    </xf>
    <xf numFmtId="0" fontId="2" fillId="0" borderId="2" xfId="2"/>
    <xf numFmtId="0" fontId="0" fillId="0" borderId="0" xfId="0" applyAlignment="1">
      <alignment wrapText="1"/>
    </xf>
    <xf numFmtId="165" fontId="0" fillId="0" borderId="0" xfId="0" applyNumberFormat="1" applyAlignment="1">
      <alignment wrapText="1"/>
    </xf>
    <xf numFmtId="0" fontId="3" fillId="0" borderId="3" xfId="3" applyAlignment="1">
      <alignment wrapText="1"/>
    </xf>
    <xf numFmtId="0" fontId="6" fillId="0" borderId="0" xfId="7"/>
    <xf numFmtId="0" fontId="4" fillId="2" borderId="4" xfId="5" applyAlignment="1">
      <alignment wrapText="1"/>
    </xf>
    <xf numFmtId="38" fontId="5" fillId="3" borderId="4" xfId="6" quotePrefix="1" applyNumberFormat="1" applyAlignment="1">
      <alignment wrapText="1"/>
    </xf>
    <xf numFmtId="38" fontId="0" fillId="0" borderId="0" xfId="0" applyNumberFormat="1" applyAlignment="1">
      <alignment wrapText="1"/>
    </xf>
    <xf numFmtId="0" fontId="3" fillId="3" borderId="3" xfId="3" applyFill="1" applyAlignment="1">
      <alignment wrapText="1"/>
    </xf>
    <xf numFmtId="38" fontId="3" fillId="0" borderId="3" xfId="3" applyNumberFormat="1" applyAlignment="1">
      <alignment horizontal="right" wrapText="1"/>
    </xf>
    <xf numFmtId="38" fontId="7" fillId="0" borderId="5" xfId="8" applyNumberFormat="1"/>
    <xf numFmtId="38" fontId="0" fillId="0" borderId="0" xfId="0" applyNumberFormat="1" applyAlignment="1">
      <alignment horizontal="right" indent="2"/>
    </xf>
    <xf numFmtId="38" fontId="3" fillId="0" borderId="3" xfId="3" applyNumberFormat="1" applyAlignment="1">
      <alignment horizontal="right" wrapText="1" indent="2"/>
    </xf>
    <xf numFmtId="38" fontId="7" fillId="0" borderId="5" xfId="8" applyNumberFormat="1" applyAlignment="1">
      <alignment horizontal="right" indent="2"/>
    </xf>
    <xf numFmtId="0" fontId="11" fillId="0" borderId="0" xfId="0" applyFont="1"/>
    <xf numFmtId="38" fontId="11" fillId="0" borderId="0" xfId="0" applyNumberFormat="1" applyFont="1" applyAlignment="1">
      <alignment horizontal="right" indent="2"/>
    </xf>
    <xf numFmtId="38" fontId="11" fillId="0" borderId="0" xfId="0" applyNumberFormat="1" applyFont="1"/>
    <xf numFmtId="38" fontId="12" fillId="0" borderId="3" xfId="3" applyNumberFormat="1" applyFont="1" applyAlignment="1">
      <alignment horizontal="right" wrapText="1" indent="2"/>
    </xf>
    <xf numFmtId="38" fontId="12" fillId="0" borderId="3" xfId="3" applyNumberFormat="1" applyFont="1" applyAlignment="1">
      <alignment horizontal="center" wrapText="1"/>
    </xf>
    <xf numFmtId="38" fontId="12" fillId="0" borderId="5" xfId="8" applyNumberFormat="1" applyFont="1" applyAlignment="1">
      <alignment horizontal="right" indent="2"/>
    </xf>
    <xf numFmtId="38" fontId="12" fillId="0" borderId="5" xfId="8" applyNumberFormat="1" applyFont="1"/>
    <xf numFmtId="38" fontId="13" fillId="0" borderId="0" xfId="0" applyNumberFormat="1" applyFont="1"/>
    <xf numFmtId="38" fontId="14" fillId="0" borderId="3" xfId="3" applyNumberFormat="1" applyFont="1" applyAlignment="1">
      <alignment horizontal="center" wrapText="1"/>
    </xf>
    <xf numFmtId="38" fontId="14" fillId="0" borderId="5" xfId="8" applyNumberFormat="1" applyFont="1"/>
    <xf numFmtId="14" fontId="0" fillId="0" borderId="0" xfId="0" applyNumberFormat="1" applyAlignment="1">
      <alignment horizontal="right"/>
    </xf>
    <xf numFmtId="14" fontId="0" fillId="0" borderId="0" xfId="0" applyNumberFormat="1"/>
    <xf numFmtId="166" fontId="0" fillId="0" borderId="0" xfId="0" applyNumberFormat="1"/>
    <xf numFmtId="14" fontId="6" fillId="3" borderId="4" xfId="7" applyNumberFormat="1" applyFill="1" applyBorder="1"/>
    <xf numFmtId="0" fontId="8" fillId="3" borderId="4" xfId="6" applyFont="1"/>
    <xf numFmtId="0" fontId="0" fillId="0" borderId="0" xfId="0" applyAlignment="1">
      <alignment horizontal="center"/>
    </xf>
    <xf numFmtId="38" fontId="6" fillId="0" borderId="0" xfId="7" applyNumberFormat="1" applyAlignment="1">
      <alignment horizontal="right"/>
    </xf>
    <xf numFmtId="40" fontId="6" fillId="0" borderId="0" xfId="7" applyNumberFormat="1" applyAlignment="1">
      <alignment horizontal="left" indent="1"/>
    </xf>
    <xf numFmtId="0" fontId="6" fillId="3" borderId="4" xfId="7" applyFill="1" applyBorder="1"/>
    <xf numFmtId="165" fontId="3" fillId="0" borderId="0" xfId="4" applyNumberFormat="1" applyAlignment="1">
      <alignment horizontal="center"/>
    </xf>
    <xf numFmtId="164" fontId="6" fillId="0" borderId="0" xfId="7" applyNumberFormat="1" applyAlignment="1">
      <alignment horizontal="right"/>
    </xf>
    <xf numFmtId="165" fontId="9" fillId="0" borderId="0" xfId="0" applyNumberFormat="1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vertical="top" wrapText="1"/>
    </xf>
    <xf numFmtId="165" fontId="0" fillId="0" borderId="0" xfId="0" applyNumberFormat="1" applyAlignment="1">
      <alignment vertical="top" wrapText="1"/>
    </xf>
    <xf numFmtId="0" fontId="6" fillId="0" borderId="0" xfId="7" applyAlignment="1">
      <alignment horizontal="right" indent="1"/>
    </xf>
    <xf numFmtId="0" fontId="6" fillId="3" borderId="4" xfId="7" applyFill="1" applyBorder="1" applyAlignment="1">
      <alignment horizontal="right" wrapText="1" indent="1"/>
    </xf>
    <xf numFmtId="165" fontId="6" fillId="0" borderId="0" xfId="7" applyNumberFormat="1" applyAlignment="1">
      <alignment horizontal="right" indent="1"/>
    </xf>
    <xf numFmtId="0" fontId="3" fillId="0" borderId="0" xfId="4"/>
    <xf numFmtId="0" fontId="0" fillId="4" borderId="7" xfId="9" applyFont="1"/>
    <xf numFmtId="0" fontId="17" fillId="0" borderId="0" xfId="0" applyFont="1"/>
    <xf numFmtId="167" fontId="3" fillId="0" borderId="3" xfId="3" applyNumberFormat="1"/>
    <xf numFmtId="168" fontId="3" fillId="0" borderId="0" xfId="4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38" fontId="10" fillId="0" borderId="0" xfId="0" applyNumberFormat="1" applyFont="1"/>
    <xf numFmtId="38" fontId="0" fillId="0" borderId="0" xfId="0" applyNumberFormat="1" applyAlignment="1">
      <alignment vertical="top" wrapText="1"/>
    </xf>
    <xf numFmtId="38" fontId="10" fillId="0" borderId="0" xfId="0" applyNumberFormat="1" applyFont="1" applyAlignment="1">
      <alignment vertical="top" wrapText="1"/>
    </xf>
    <xf numFmtId="38" fontId="9" fillId="0" borderId="0" xfId="0" applyNumberFormat="1" applyFont="1"/>
    <xf numFmtId="38" fontId="10" fillId="0" borderId="6" xfId="0" applyNumberFormat="1" applyFont="1" applyBorder="1"/>
    <xf numFmtId="38" fontId="4" fillId="2" borderId="4" xfId="5" applyNumberFormat="1"/>
    <xf numFmtId="38" fontId="12" fillId="3" borderId="4" xfId="6" applyNumberFormat="1" applyFont="1"/>
    <xf numFmtId="0" fontId="0" fillId="0" borderId="0" xfId="0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0" xfId="7" applyFont="1" applyAlignment="1">
      <alignment horizontal="right"/>
    </xf>
    <xf numFmtId="164" fontId="20" fillId="0" borderId="0" xfId="7" applyNumberFormat="1" applyFont="1" applyAlignment="1">
      <alignment horizontal="right"/>
    </xf>
    <xf numFmtId="38" fontId="20" fillId="0" borderId="0" xfId="7" applyNumberFormat="1" applyFont="1" applyAlignment="1"/>
    <xf numFmtId="0" fontId="18" fillId="4" borderId="7" xfId="9" applyFont="1"/>
  </cellXfs>
  <cellStyles count="10">
    <cellStyle name="Calculation" xfId="6" builtinId="22"/>
    <cellStyle name="Explanatory Text" xfId="7" builtinId="53"/>
    <cellStyle name="Heading 1" xfId="1" builtinId="16"/>
    <cellStyle name="Heading 2" xfId="2" builtinId="17"/>
    <cellStyle name="Heading 3" xfId="3" builtinId="18"/>
    <cellStyle name="Heading 4" xfId="4" builtinId="19"/>
    <cellStyle name="Input" xfId="5" builtinId="20"/>
    <cellStyle name="Normal" xfId="0" builtinId="0"/>
    <cellStyle name="Note" xfId="9" builtinId="10"/>
    <cellStyle name="Total" xfId="8" builtinId="25"/>
  </cellStyles>
  <dxfs count="9">
    <dxf>
      <font>
        <color theme="2" tint="-9.9948118533890809E-2"/>
      </font>
    </dxf>
    <dxf>
      <numFmt numFmtId="13" formatCode="0%"/>
    </dxf>
    <dxf>
      <numFmt numFmtId="13" formatCode="0%"/>
    </dxf>
    <dxf>
      <numFmt numFmtId="6" formatCode="#,##0;[Red]\-#,##0"/>
    </dxf>
    <dxf>
      <font>
        <strike val="0"/>
        <outline val="0"/>
        <shadow val="0"/>
        <u val="none"/>
        <vertAlign val="baseline"/>
        <sz val="11"/>
        <color theme="3"/>
        <name val="Aptos Narrow"/>
        <scheme val="minor"/>
      </font>
      <numFmt numFmtId="6" formatCode="#,##0;[Red]\-#,##0"/>
      <border diagonalUp="0" diagonalDown="0">
        <right style="thin">
          <color indexed="64"/>
        </right>
      </border>
    </dxf>
    <dxf>
      <numFmt numFmtId="6" formatCode="#,##0;[Red]\-#,##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6" formatCode="#,##0;[Red]\-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scheme val="minor"/>
      </font>
      <numFmt numFmtId="165" formatCode="#,##0;[Colour5]\-#,##0"/>
      <extLst>
        <ext xmlns:xfpb="http://schemas.microsoft.com/office/spreadsheetml/2022/featurepropertybag" uri="{0417FA29-78FA-4A13-93AC-8FF0FAFDF519}">
          <xfpb:DXFComplement i="0"/>
        </ext>
      </extLst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ED2001-6C06-4C7A-8E27-812A3F37315B}" name="bud" displayName="bud" ref="B5:M15" totalsRowShown="0" headerRowDxfId="8">
  <autoFilter ref="B5:M15" xr:uid="{A9ED2001-6C06-4C7A-8E27-812A3F37315B}"/>
  <tableColumns count="12">
    <tableColumn id="1" xr3:uid="{E7BD3B13-C199-43A4-95D9-B1F5157ADC70}" name="Category"/>
    <tableColumn id="2" xr3:uid="{99982425-000A-4D65-AABB-57CA2CAE0BF6}" name="Type"/>
    <tableColumn id="11" xr3:uid="{BAAC867B-34DC-47CE-B4FE-7140CB9FFEDE}" name="Group"/>
    <tableColumn id="3" xr3:uid="{06E1A5DB-1FFB-4B35-A150-F46E23A2820A}" name="Text"/>
    <tableColumn id="10" xr3:uid="{93D9083D-9895-49FD-BAB7-86F049FFD23F}" name="Count"/>
    <tableColumn id="4" xr3:uid="{182DDB4A-6A1B-48E8-B814-FBE4249C1569}" name="Per Month?" dataDxfId="7"/>
    <tableColumn id="5" xr3:uid="{5A69147E-222C-47DD-8578-FD700FDEAE7F}" name="Min" dataDxfId="6"/>
    <tableColumn id="6" xr3:uid="{C05D9BDE-BD88-4181-A6D0-CA1786B60326}" name="Budget" dataDxfId="5"/>
    <tableColumn id="7" xr3:uid="{A3A80CC1-F5F5-4E1D-B2EC-FF0731EB7CC3}" name="Max" dataDxfId="4"/>
    <tableColumn id="8" xr3:uid="{23EB4192-B34B-4848-BF3B-C566BA610DE0}" name="Prognosis Y" dataDxfId="3"/>
    <tableColumn id="15" xr3:uid="{1E724B0C-8F7F-47D3-B8BA-CA155D95268E}" name="Factor for Y+1" dataDxfId="2"/>
    <tableColumn id="16" xr3:uid="{6C962804-E2BA-4BA4-918B-C01DF56716A2}" name="% Capex Default 0%" dataDxfId="1"/>
  </tableColumns>
  <tableStyleInfo name="TableStyleLight2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5656D-68F0-4EEC-BE08-30F0021B0C61}">
  <dimension ref="A1:AM15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defaultRowHeight="14.4" outlineLevelCol="2"/>
  <cols>
    <col min="1" max="1" width="1.8984375" customWidth="1"/>
    <col min="2" max="2" width="18.8984375" customWidth="1"/>
    <col min="3" max="4" width="17.8984375" customWidth="1"/>
    <col min="5" max="5" width="29.296875" customWidth="1"/>
    <col min="6" max="6" width="8.09765625" customWidth="1"/>
    <col min="7" max="7" width="10.69921875" style="5" customWidth="1"/>
    <col min="8" max="9" width="9.296875" style="2" customWidth="1"/>
    <col min="10" max="10" width="9.296875" style="58" customWidth="1"/>
    <col min="11" max="11" width="12.69921875" style="2" hidden="1" customWidth="1" outlineLevel="2"/>
    <col min="12" max="13" width="9" style="5" hidden="1" customWidth="1" outlineLevel="2"/>
    <col min="14" max="14" width="3.3984375" style="5" hidden="1" customWidth="1" outlineLevel="1" collapsed="1"/>
    <col min="15" max="15" width="14.09765625" style="50" hidden="1" customWidth="1" outlineLevel="1"/>
    <col min="16" max="16" width="15.09765625" hidden="1" customWidth="1" outlineLevel="1"/>
    <col min="17" max="18" width="17.8984375" hidden="1" customWidth="1" outlineLevel="1"/>
    <col min="19" max="19" width="8.8984375" style="2" hidden="1" customWidth="1" outlineLevel="2"/>
    <col min="20" max="20" width="8.19921875" style="2" hidden="1" customWidth="1" outlineLevel="2"/>
    <col min="21" max="21" width="9.3984375" style="2" hidden="1" customWidth="1" outlineLevel="2"/>
    <col min="22" max="22" width="10.296875" style="2" hidden="1" customWidth="1" outlineLevel="2"/>
    <col min="23" max="23" width="3.3984375" customWidth="1" collapsed="1"/>
    <col min="24" max="24" width="15.8984375" bestFit="1" customWidth="1"/>
    <col min="25" max="26" width="19.296875" hidden="1" customWidth="1" outlineLevel="1"/>
    <col min="27" max="27" width="10.09765625" style="26" customWidth="1" collapsed="1"/>
    <col min="28" max="28" width="15" style="25" customWidth="1"/>
    <col min="29" max="29" width="10.09765625" style="26" customWidth="1"/>
    <col min="30" max="30" width="16.5" style="31" hidden="1" customWidth="1" outlineLevel="2"/>
    <col min="31" max="31" width="15" style="2" hidden="1" customWidth="1" outlineLevel="2"/>
    <col min="32" max="32" width="15" style="21" hidden="1" customWidth="1" outlineLevel="2"/>
    <col min="33" max="34" width="15" style="2" hidden="1" customWidth="1" outlineLevel="2"/>
    <col min="35" max="35" width="8.796875" collapsed="1"/>
  </cols>
  <sheetData>
    <row r="1" spans="1:39" ht="19.8" thickBot="1">
      <c r="A1" s="1" t="s">
        <v>0</v>
      </c>
      <c r="B1" s="1"/>
      <c r="I1" s="58"/>
      <c r="J1" s="2"/>
      <c r="N1"/>
      <c r="O1" s="48"/>
      <c r="Q1" s="2"/>
      <c r="R1" s="2"/>
      <c r="V1"/>
      <c r="Y1" s="24"/>
      <c r="Z1" s="24"/>
      <c r="AB1" s="26"/>
      <c r="AJ1" s="2" t="s">
        <v>21</v>
      </c>
      <c r="AK1" s="63" t="s">
        <v>20</v>
      </c>
      <c r="AL1" s="40" t="str">
        <f>"FX (SEK/" &amp;Currency &amp; ")"</f>
        <v>FX (SEK/SEK)</v>
      </c>
      <c r="AM1" s="41">
        <f>fx</f>
        <v>1</v>
      </c>
    </row>
    <row r="2" spans="1:39" s="4" customFormat="1" ht="18" thickTop="1" thickBot="1">
      <c r="G2" s="43" t="s">
        <v>20</v>
      </c>
      <c r="H2" s="2"/>
      <c r="I2" s="58"/>
      <c r="J2" s="2"/>
      <c r="K2" s="2"/>
      <c r="M2" s="44" t="s">
        <v>45</v>
      </c>
      <c r="O2" s="10" t="s">
        <v>12</v>
      </c>
      <c r="Q2" s="2"/>
      <c r="R2" s="2"/>
      <c r="S2" s="2"/>
      <c r="T2" s="2"/>
      <c r="U2" s="2"/>
      <c r="X2" s="10" t="s">
        <v>8</v>
      </c>
      <c r="AA2" s="2"/>
      <c r="AB2" s="2"/>
      <c r="AG2" s="2"/>
      <c r="AH2" s="2"/>
      <c r="AJ2" s="2" t="s">
        <v>19</v>
      </c>
      <c r="AK2" s="63">
        <v>0</v>
      </c>
    </row>
    <row r="3" spans="1:39" ht="15" thickTop="1">
      <c r="I3" s="58"/>
      <c r="J3" s="2"/>
      <c r="N3"/>
      <c r="O3" s="48"/>
      <c r="Q3" s="2"/>
      <c r="R3" s="2"/>
      <c r="V3"/>
      <c r="X3" s="66" t="s">
        <v>50</v>
      </c>
      <c r="Y3" s="65" t="b">
        <v>0</v>
      </c>
      <c r="AA3" s="68" t="s">
        <v>61</v>
      </c>
      <c r="AD3" s="68" t="s">
        <v>62</v>
      </c>
      <c r="AE3" s="21"/>
      <c r="AF3" s="2"/>
    </row>
    <row r="4" spans="1:39" ht="15" thickBot="1">
      <c r="I4" s="58"/>
      <c r="J4" s="2"/>
      <c r="L4" s="57" t="s">
        <v>43</v>
      </c>
      <c r="M4" s="5" t="s">
        <v>44</v>
      </c>
      <c r="N4"/>
      <c r="O4" s="48"/>
      <c r="Q4" s="2"/>
      <c r="R4" s="2"/>
      <c r="V4"/>
      <c r="X4" s="67" t="s">
        <v>49</v>
      </c>
      <c r="Y4" s="8" t="b">
        <v>0</v>
      </c>
      <c r="Z4" s="8" t="b">
        <v>0</v>
      </c>
      <c r="AA4" s="64" cm="1">
        <f t="array" aca="1" ref="AA4:AH4" ca="1">_xlfn.BYCOL(_xlfn.DROP(_xlfn.ANCHORARRAY(X6),,COLUMNS(X4:AA6)-1),_xleta.SUM)</f>
        <v>3557600</v>
      </c>
      <c r="AB4" s="29">
        <f ca="1"/>
        <v>5929440</v>
      </c>
      <c r="AC4" s="30">
        <f ca="1"/>
        <v>8446800</v>
      </c>
      <c r="AD4" s="33">
        <f ca="1"/>
        <v>5929440</v>
      </c>
      <c r="AE4" s="20">
        <f ca="1"/>
        <v>5049440</v>
      </c>
      <c r="AF4" s="23">
        <f ca="1"/>
        <v>880000</v>
      </c>
      <c r="AG4" s="20">
        <f ca="1"/>
        <v>2476640</v>
      </c>
      <c r="AH4" s="20">
        <f ca="1"/>
        <v>640000</v>
      </c>
    </row>
    <row r="5" spans="1:39" s="11" customFormat="1" ht="30" thickTop="1" thickBot="1">
      <c r="B5" s="46" t="s">
        <v>72</v>
      </c>
      <c r="C5" s="46" t="s">
        <v>73</v>
      </c>
      <c r="D5" s="46" t="s">
        <v>1</v>
      </c>
      <c r="E5" s="46" t="s">
        <v>2</v>
      </c>
      <c r="F5" s="46" t="s">
        <v>3</v>
      </c>
      <c r="G5" s="46" t="s">
        <v>17</v>
      </c>
      <c r="H5" s="59" t="s">
        <v>4</v>
      </c>
      <c r="I5" s="59" t="s">
        <v>42</v>
      </c>
      <c r="J5" s="60" t="s">
        <v>5</v>
      </c>
      <c r="K5" s="59" t="s">
        <v>41</v>
      </c>
      <c r="L5" s="47" t="s">
        <v>46</v>
      </c>
      <c r="M5" s="47" t="s">
        <v>48</v>
      </c>
      <c r="N5" s="12"/>
      <c r="O5" s="49" t="str" cm="1">
        <f t="array" ref="O5:O15">_xlfn.LET(_xlpm.title,"Budget per row",
_xlpm.val,bud[Count]*bud[Budget]*IF(bud[Per Month?],Months_Y/12*12,1),
_xlpm.output,_xlfn.VSTACK(_xlpm.title,_xlpm.val),
_xlpm.output
)</f>
        <v>Budget per row</v>
      </c>
      <c r="P5" s="9" t="str" cm="1">
        <f t="array" aca="1" ref="P5:P15" ca="1">_xlfn.LET( _xlpm.ƒ×, "fill down if value but no string",
          _xlpm.stringHeader,bud[[#Headers],[Category]],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Category</v>
      </c>
      <c r="Q5" s="9" t="str" cm="1">
        <f t="array" aca="1" ref="Q5:Q15" ca="1">_xlfn.LET( _xlpm.ƒ×, "fill down if value but no string",
          _xlpm.stringHeader,IF(Y3,bud[[#Headers],[Group]],bud[[#Headers],[Type]]),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Type</v>
      </c>
      <c r="R5" s="9" t="str" cm="1">
        <f t="array" aca="1" ref="R5:R15" ca="1">_xlfn.LET( _xlpm.ƒ×, "fill down if value but no string",
          _xlpm.stringHeader,IF(Y3,bud[[#Headers],[Type]],bud[[#Headers],[Group]]),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Group</v>
      </c>
      <c r="S5" s="16" t="str" cm="1">
        <f t="array" ref="S5:V15">_xlfn.LET(_xlpm.header,_xlfn.HSTACK("Opex, Y","Capex, Y","Opex, Y+1","Capex, Y+1"),
     _xlpm.value,bud[Budget],
     _xlpm.index_Y_ps_1,bud[Factor for Y+1],
     _xlpm.share_Capex,bud[% Capex Default 0%],
     _xlpm.periodsY, IF(bud[Per Month?],Months_Y,1),
     _xlpm.periodsYps1, IF(bud[Per Month?],12,1),
_xlpm.ixYp1,_xlpm.index_Y_ps_1,
_xlpm.ixCapx,IF(_xlpm.share_Capex="",0,_xlpm.share_Capex),
_xlpm.va1_Y_Opex,_xlpm.value*(1-_xlpm.ixCapx)*_xlpm.periodsY,
_xlpm.va1_Y_Capex,_xlpm.value*_xlpm.ixCapx*_xlpm.periodsY,
_xlpm.va1_Yp1_Opex,_xlpm.value*_xlpm.ixYp1*(1-_xlpm.ixCapx)*_xlpm.periodsYps1,
_xlpm.va1_Yp1_Capex,_xlpm.value*_xlpm.ixYp1*_xlpm.ixCapx*_xlpm.periodsYps1,
_xlpm.values,_xlfn.HSTACK(_xlpm.va1_Y_Opex,_xlpm.va1_Y_Capex,_xlpm.va1_Yp1_Opex,_xlpm.va1_Yp1_Capex),
_xlpm.output,_xlfn.VSTACK(_xlpm.header,_xlpm.values),
_xlpm.debug,_xlfn.VSTACK("debug",_xlfn.HSTACK(_xlpm.periodsY,_xlpm.periodsYps1,_xlpm.ixYp1)),
_xlpm.output
)</f>
        <v>Opex, Y</v>
      </c>
      <c r="T5" s="17" t="str">
        <v>Capex, Y</v>
      </c>
      <c r="U5" s="17" t="str">
        <v>Opex, Y+1</v>
      </c>
      <c r="V5" s="17" t="str">
        <v>Capex, Y+1</v>
      </c>
      <c r="X5" s="18" t="str" cm="1">
        <f t="array" aca="1" ref="X5:AH5" ca="1">SUBSTITUTE(SUBSTITUTE(_xlfn.HSTACK(P5:R5,bud[[#Headers],[Min]:[Prognosis Y]],_xlfn.TAKE(_xlfn.ANCHORARRAY(S5),1)),_prefs!B7,_prefs!C7),_prefs!B6,_prefs!C6)</f>
        <v>Category</v>
      </c>
      <c r="Y5" s="13" t="str">
        <f ca="1"/>
        <v>Type</v>
      </c>
      <c r="Z5" s="13" t="str">
        <f ca="1"/>
        <v>Group</v>
      </c>
      <c r="AA5" s="28" t="str">
        <f ca="1"/>
        <v>Min</v>
      </c>
      <c r="AB5" s="27" t="str">
        <f ca="1"/>
        <v>Budget</v>
      </c>
      <c r="AC5" s="28" t="str">
        <f ca="1"/>
        <v>Max</v>
      </c>
      <c r="AD5" s="32" t="str">
        <f ca="1"/>
        <v xml:space="preserve">Prognosis 2026
</v>
      </c>
      <c r="AE5" s="19" t="str">
        <f ca="1"/>
        <v xml:space="preserve">Opex, 2026
</v>
      </c>
      <c r="AF5" s="22" t="str">
        <f ca="1"/>
        <v xml:space="preserve">Capex, 2026
</v>
      </c>
      <c r="AG5" s="19" t="str">
        <f ca="1"/>
        <v xml:space="preserve">Opex, 2027
</v>
      </c>
      <c r="AH5" s="19" t="str">
        <f ca="1"/>
        <v xml:space="preserve">Capex, 2027
</v>
      </c>
    </row>
    <row r="6" spans="1:39">
      <c r="B6" t="s">
        <v>51</v>
      </c>
      <c r="C6" t="s">
        <v>52</v>
      </c>
      <c r="D6" t="s">
        <v>53</v>
      </c>
      <c r="E6" t="s">
        <v>63</v>
      </c>
      <c r="F6">
        <v>1</v>
      </c>
      <c r="G6" s="45" t="b">
        <v>1</v>
      </c>
      <c r="H6" s="61">
        <v>140000</v>
      </c>
      <c r="I6" s="2">
        <v>160000</v>
      </c>
      <c r="J6" s="62"/>
      <c r="L6" s="7">
        <v>1</v>
      </c>
      <c r="M6" s="7"/>
      <c r="O6" s="50">
        <v>1920000</v>
      </c>
      <c r="P6" t="str">
        <f ca="1"/>
        <v>Backup/Restore</v>
      </c>
      <c r="Q6" t="str">
        <f ca="1"/>
        <v>IT security</v>
      </c>
      <c r="R6" t="str">
        <f ca="1"/>
        <v>Backup / restore</v>
      </c>
      <c r="S6" s="2">
        <v>1920000</v>
      </c>
      <c r="T6" s="2">
        <v>0</v>
      </c>
      <c r="U6" s="2">
        <v>1920000</v>
      </c>
      <c r="V6" s="2">
        <v>0</v>
      </c>
      <c r="X6" s="3" t="str" cm="1">
        <f t="array" aca="1" ref="X6:AH8" ca="1">_xlfn.LET(
    _xlpm.hideLvl3, NOT(Z4),
    _xlpm.hideLvl2, NOT(Y4+Z4),
    _xlpm.row_fields, _xlfn.DROP(_xlfn.IFS(_xlpm.hideLvl2,_xlfn.ANCHORARRAY(P5),_xlpm.hideLvl3,_xlfn.ANCHORARRAY(P5):_xlfn.ANCHORARRAY(Q5),1,_xlfn.ANCHORARRAY(P5):_xlfn.ANCHORARRAY(R5)),1),
    _xlpm.tblValues,IF(bud[[Min]:[Prognosis Y]]="", bud[Budget], bud[[Min]:[Prognosis Y]])*IF(bud[Per Month?],Months_Y,1),
    _xlpm.decimals,BudPro!AK2,
    _xlpm.giberish, "",
    _xlpm.val_fields_SEK, _xlfn.HSTACK(_xlpm.tblValues,_xlfn.DROP(_xlfn.ANCHORARRAY(S5),1)),
    _xlpm.val_fields_fx, _xlpm.val_fields_SEK/fx,
    _xlpm.val_fields, ROUND(_xlpm.val_fields_fx,_xlpm.decimals),
    _xlpm.result, _xlfn.PIVOTBY(
        _xlpm.row_fields,,
        --(bud[Count])*
        _xlpm.val_fields,
        _xleta.SUM,,0
    ),
    _xlpm.emptyCol,IF(_xlfn.SEQUENCE(ROWS(_xlpm.result)),_xlpm.giberish),
    _xlpm.output, _xlfn.IFS(
      _xlpm.hideLvl2, _xlfn.CHOOSECOLS(_xlfn.HSTACK(_xlpm.result,_xlpm.emptyCol),1,10,10,2,3,4,5,6,7,8,9),
      _xlpm.hideLvl3, _xlfn.CHOOSECOLS(_xlfn.HSTACK(_xlpm.result,_xlpm.emptyCol),1,2,11,3,4,5,6,7,8,9,10),
      1,        _xlpm.result),
    _xlpm.output
)</f>
        <v>Backup/Restore</v>
      </c>
      <c r="Y6" t="str">
        <f ca="1"/>
        <v/>
      </c>
      <c r="Z6" t="str">
        <f ca="1"/>
        <v/>
      </c>
      <c r="AA6" s="26">
        <f ca="1"/>
        <v>1680000</v>
      </c>
      <c r="AB6" s="25">
        <f ca="1"/>
        <v>1920000</v>
      </c>
      <c r="AC6" s="26">
        <f ca="1"/>
        <v>1920000</v>
      </c>
      <c r="AD6" s="31">
        <f ca="1"/>
        <v>1920000</v>
      </c>
      <c r="AE6" s="2">
        <f ca="1"/>
        <v>1920000</v>
      </c>
      <c r="AF6" s="21">
        <f ca="1"/>
        <v>0</v>
      </c>
      <c r="AG6" s="2">
        <f ca="1"/>
        <v>1920000</v>
      </c>
      <c r="AH6" s="2">
        <f ca="1"/>
        <v>0</v>
      </c>
    </row>
    <row r="7" spans="1:39">
      <c r="B7" t="s">
        <v>67</v>
      </c>
      <c r="C7" t="s">
        <v>6</v>
      </c>
      <c r="D7" t="s">
        <v>7</v>
      </c>
      <c r="E7" t="s">
        <v>71</v>
      </c>
      <c r="G7" s="45" t="b">
        <v>1</v>
      </c>
      <c r="H7" s="61"/>
      <c r="I7" s="2">
        <v>7200</v>
      </c>
      <c r="J7" s="62"/>
      <c r="L7" s="7">
        <v>1</v>
      </c>
      <c r="M7" s="7"/>
      <c r="O7" s="50">
        <v>0</v>
      </c>
      <c r="P7" t="str">
        <f ca="1"/>
        <v>Improved security</v>
      </c>
      <c r="Q7" t="str">
        <f ca="1"/>
        <v>Security Analytics</v>
      </c>
      <c r="R7" t="str">
        <f ca="1"/>
        <v>Excel</v>
      </c>
      <c r="S7" s="2">
        <v>86400</v>
      </c>
      <c r="T7" s="2">
        <v>0</v>
      </c>
      <c r="U7" s="2">
        <v>86400</v>
      </c>
      <c r="V7" s="2">
        <v>0</v>
      </c>
      <c r="X7" t="str">
        <f ca="1"/>
        <v>Improved security</v>
      </c>
      <c r="Y7" t="str">
        <f ca="1"/>
        <v/>
      </c>
      <c r="Z7" t="str">
        <f ca="1"/>
        <v/>
      </c>
      <c r="AA7" s="26">
        <f ca="1"/>
        <v>1877600</v>
      </c>
      <c r="AB7" s="25">
        <f ca="1"/>
        <v>3309440</v>
      </c>
      <c r="AC7" s="26">
        <f ca="1"/>
        <v>4686800</v>
      </c>
      <c r="AD7" s="31">
        <f ca="1"/>
        <v>3309440</v>
      </c>
      <c r="AE7" s="2">
        <f ca="1"/>
        <v>3069440</v>
      </c>
      <c r="AF7" s="21">
        <f ca="1"/>
        <v>240000</v>
      </c>
      <c r="AG7" s="2">
        <f ca="1"/>
        <v>496640</v>
      </c>
      <c r="AH7" s="2">
        <f ca="1"/>
        <v>0</v>
      </c>
    </row>
    <row r="8" spans="1:39">
      <c r="C8" t="s">
        <v>54</v>
      </c>
      <c r="D8" t="s">
        <v>69</v>
      </c>
      <c r="E8" t="s">
        <v>68</v>
      </c>
      <c r="F8">
        <v>1940</v>
      </c>
      <c r="G8" s="45" t="b">
        <v>0</v>
      </c>
      <c r="H8" s="61">
        <v>40</v>
      </c>
      <c r="I8" s="2">
        <v>64</v>
      </c>
      <c r="J8" s="62">
        <v>120</v>
      </c>
      <c r="L8" s="7">
        <v>4</v>
      </c>
      <c r="M8" s="7"/>
      <c r="O8" s="50">
        <v>124160</v>
      </c>
      <c r="P8" t="str">
        <f ca="1"/>
        <v>Improved security</v>
      </c>
      <c r="Q8" t="str">
        <f ca="1"/>
        <v>Information security</v>
      </c>
      <c r="R8" t="str">
        <f ca="1"/>
        <v>IT security analytics</v>
      </c>
      <c r="S8" s="2">
        <v>64</v>
      </c>
      <c r="T8" s="2">
        <v>0</v>
      </c>
      <c r="U8" s="2">
        <v>256</v>
      </c>
      <c r="V8" s="2">
        <v>0</v>
      </c>
      <c r="X8" t="str">
        <f ca="1"/>
        <v>Security Awareness</v>
      </c>
      <c r="Y8" t="str">
        <f ca="1"/>
        <v/>
      </c>
      <c r="Z8" t="str">
        <f ca="1"/>
        <v/>
      </c>
      <c r="AA8" s="26">
        <f ca="1"/>
        <v>0</v>
      </c>
      <c r="AB8" s="25">
        <f ca="1"/>
        <v>700000</v>
      </c>
      <c r="AC8" s="26">
        <f ca="1"/>
        <v>1840000</v>
      </c>
      <c r="AD8" s="31">
        <f ca="1"/>
        <v>700000</v>
      </c>
      <c r="AE8" s="2">
        <f ca="1"/>
        <v>60000</v>
      </c>
      <c r="AF8" s="21">
        <f ca="1"/>
        <v>640000</v>
      </c>
      <c r="AG8" s="2">
        <f ca="1"/>
        <v>60000</v>
      </c>
      <c r="AH8" s="2">
        <f ca="1"/>
        <v>640000</v>
      </c>
    </row>
    <row r="9" spans="1:39">
      <c r="D9" t="s">
        <v>28</v>
      </c>
      <c r="F9">
        <v>240</v>
      </c>
      <c r="G9" s="45" t="b">
        <v>0</v>
      </c>
      <c r="H9" s="61"/>
      <c r="I9" s="2">
        <v>1000</v>
      </c>
      <c r="J9" s="62">
        <v>1200</v>
      </c>
      <c r="L9" s="7"/>
      <c r="M9" s="7"/>
      <c r="O9" s="50">
        <v>240000</v>
      </c>
      <c r="P9" t="str">
        <f ca="1"/>
        <v>Improved security</v>
      </c>
      <c r="Q9" t="str">
        <f ca="1"/>
        <v>Information security</v>
      </c>
      <c r="R9" t="str">
        <f ca="1"/>
        <v>Multifaktor autenticering</v>
      </c>
      <c r="S9" s="2">
        <v>1000</v>
      </c>
      <c r="T9" s="2">
        <v>0</v>
      </c>
      <c r="U9" s="2">
        <v>0</v>
      </c>
      <c r="V9" s="2">
        <v>0</v>
      </c>
    </row>
    <row r="10" spans="1:39">
      <c r="C10" t="s">
        <v>6</v>
      </c>
      <c r="D10" t="s">
        <v>6</v>
      </c>
      <c r="E10" t="s">
        <v>65</v>
      </c>
      <c r="F10">
        <v>3</v>
      </c>
      <c r="G10" s="45" t="b">
        <v>1</v>
      </c>
      <c r="H10" s="61">
        <v>6000</v>
      </c>
      <c r="I10" s="2">
        <v>33480</v>
      </c>
      <c r="J10" s="62">
        <v>48000</v>
      </c>
      <c r="L10" s="7"/>
      <c r="M10" s="7"/>
      <c r="O10" s="50">
        <v>1205280</v>
      </c>
      <c r="P10" t="str">
        <f ca="1"/>
        <v>Improved security</v>
      </c>
      <c r="Q10" t="str">
        <f ca="1"/>
        <v>Security Analytics</v>
      </c>
      <c r="R10" t="str">
        <f ca="1"/>
        <v>Security Analytics</v>
      </c>
      <c r="S10" s="2">
        <v>401760</v>
      </c>
      <c r="T10" s="2">
        <v>0</v>
      </c>
      <c r="U10" s="2">
        <v>0</v>
      </c>
      <c r="V10" s="2">
        <v>0</v>
      </c>
    </row>
    <row r="11" spans="1:39">
      <c r="E11" t="s">
        <v>64</v>
      </c>
      <c r="F11">
        <v>1</v>
      </c>
      <c r="G11" s="45" t="b">
        <v>0</v>
      </c>
      <c r="H11" s="61">
        <v>1200000</v>
      </c>
      <c r="I11" s="2">
        <v>1500000</v>
      </c>
      <c r="J11" s="62">
        <v>2150000</v>
      </c>
      <c r="L11" s="7"/>
      <c r="M11" s="7"/>
      <c r="O11" s="50">
        <v>1500000</v>
      </c>
      <c r="P11" t="str">
        <f ca="1"/>
        <v>Improved security</v>
      </c>
      <c r="Q11" t="str">
        <f ca="1"/>
        <v>Security Analytics</v>
      </c>
      <c r="R11" t="str">
        <f ca="1"/>
        <v>Security Analytics</v>
      </c>
      <c r="S11" s="2">
        <v>1500000</v>
      </c>
      <c r="T11" s="2">
        <v>0</v>
      </c>
      <c r="U11" s="2">
        <v>0</v>
      </c>
      <c r="V11" s="2">
        <v>0</v>
      </c>
    </row>
    <row r="12" spans="1:39">
      <c r="C12" t="s">
        <v>52</v>
      </c>
      <c r="D12" t="s">
        <v>55</v>
      </c>
      <c r="F12">
        <v>240</v>
      </c>
      <c r="G12" s="45" t="b">
        <v>0</v>
      </c>
      <c r="H12" s="61">
        <v>600</v>
      </c>
      <c r="I12" s="2">
        <v>1000</v>
      </c>
      <c r="J12" s="62">
        <v>1200</v>
      </c>
      <c r="L12" s="7"/>
      <c r="M12" s="7">
        <v>1</v>
      </c>
      <c r="O12" s="50">
        <v>240000</v>
      </c>
      <c r="P12" t="str">
        <f ca="1"/>
        <v>Improved security</v>
      </c>
      <c r="Q12" t="str">
        <f ca="1"/>
        <v>IT security</v>
      </c>
      <c r="R12" t="str">
        <f ca="1"/>
        <v>Security token</v>
      </c>
      <c r="S12" s="2">
        <v>0</v>
      </c>
      <c r="T12" s="2">
        <v>1000</v>
      </c>
      <c r="U12" s="2">
        <v>0</v>
      </c>
      <c r="V12" s="2">
        <v>0</v>
      </c>
    </row>
    <row r="13" spans="1:39">
      <c r="B13" t="s">
        <v>66</v>
      </c>
      <c r="C13" t="s">
        <v>56</v>
      </c>
      <c r="D13" t="s">
        <v>57</v>
      </c>
      <c r="F13">
        <v>32</v>
      </c>
      <c r="G13" s="45" t="b">
        <v>0</v>
      </c>
      <c r="H13" s="61">
        <v>0</v>
      </c>
      <c r="I13" s="2">
        <v>10000</v>
      </c>
      <c r="J13" s="62">
        <v>20000</v>
      </c>
      <c r="L13" s="7">
        <v>1</v>
      </c>
      <c r="M13" s="7">
        <v>1</v>
      </c>
      <c r="O13" s="50">
        <v>320000</v>
      </c>
      <c r="P13" t="str">
        <f ca="1"/>
        <v>Security Awareness</v>
      </c>
      <c r="Q13" t="str">
        <f ca="1"/>
        <v>Training</v>
      </c>
      <c r="R13" t="str">
        <f ca="1"/>
        <v>Books</v>
      </c>
      <c r="S13" s="2">
        <v>0</v>
      </c>
      <c r="T13" s="2">
        <v>10000</v>
      </c>
      <c r="U13" s="2">
        <v>0</v>
      </c>
      <c r="V13" s="2">
        <v>10000</v>
      </c>
    </row>
    <row r="14" spans="1:39">
      <c r="C14" t="s">
        <v>56</v>
      </c>
      <c r="D14" t="s">
        <v>58</v>
      </c>
      <c r="F14">
        <v>32</v>
      </c>
      <c r="G14" s="45" t="b">
        <v>0</v>
      </c>
      <c r="H14" s="61">
        <v>0</v>
      </c>
      <c r="I14" s="2">
        <v>10000</v>
      </c>
      <c r="J14" s="62">
        <v>30000</v>
      </c>
      <c r="L14" s="7">
        <v>1</v>
      </c>
      <c r="M14" s="7">
        <v>1</v>
      </c>
      <c r="O14" s="50">
        <v>320000</v>
      </c>
      <c r="P14" t="str">
        <f ca="1"/>
        <v>Security Awareness</v>
      </c>
      <c r="Q14" t="str">
        <f ca="1"/>
        <v>Training</v>
      </c>
      <c r="R14" t="str">
        <f ca="1"/>
        <v>Courseware</v>
      </c>
      <c r="S14" s="2">
        <v>0</v>
      </c>
      <c r="T14" s="2">
        <v>10000</v>
      </c>
      <c r="U14" s="2">
        <v>0</v>
      </c>
      <c r="V14" s="2">
        <v>10000</v>
      </c>
    </row>
    <row r="15" spans="1:39">
      <c r="C15" t="s">
        <v>59</v>
      </c>
      <c r="D15" t="s">
        <v>60</v>
      </c>
      <c r="E15" t="s">
        <v>68</v>
      </c>
      <c r="F15">
        <v>240</v>
      </c>
      <c r="G15" s="45" t="b">
        <v>0</v>
      </c>
      <c r="H15" s="61">
        <v>0</v>
      </c>
      <c r="I15" s="2">
        <v>250</v>
      </c>
      <c r="J15" s="62">
        <v>1000</v>
      </c>
      <c r="L15" s="7">
        <v>1</v>
      </c>
      <c r="M15" s="7"/>
      <c r="O15" s="50">
        <v>60000</v>
      </c>
      <c r="P15" t="str">
        <f ca="1"/>
        <v>Security Awareness</v>
      </c>
      <c r="Q15" t="str">
        <f ca="1"/>
        <v>Security culture</v>
      </c>
      <c r="R15" t="str">
        <f ca="1"/>
        <v>IT Sec_rity Awareness</v>
      </c>
      <c r="S15" s="2">
        <v>250</v>
      </c>
      <c r="T15" s="2">
        <v>0</v>
      </c>
      <c r="U15" s="2">
        <v>250</v>
      </c>
      <c r="V15" s="2">
        <v>0</v>
      </c>
    </row>
  </sheetData>
  <conditionalFormatting sqref="AA6:AA48 AC6:AC48">
    <cfRule type="expression" dxfId="0" priority="1">
      <formula>AA6=$AB6</formula>
    </cfRule>
  </conditionalFormatting>
  <dataValidations count="2">
    <dataValidation type="list" allowBlank="1" showInputMessage="1" showErrorMessage="1" sqref="AK1" xr:uid="{3D54DC65-4BF7-4FEF-AC62-641740E09650}">
      <formula1>"SEK,EUR,USD"</formula1>
    </dataValidation>
    <dataValidation type="whole" allowBlank="1" showInputMessage="1" showErrorMessage="1" sqref="AK2" xr:uid="{74E97F26-4B0E-4F84-8710-0527F42A78DA}">
      <formula1>-12</formula1>
      <formula2>12</formula2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4195F-F1E0-4BE0-BB58-C86ADA601BFC}">
  <sheetPr>
    <tabColor theme="1"/>
  </sheetPr>
  <dimension ref="A1:P59"/>
  <sheetViews>
    <sheetView workbookViewId="0"/>
  </sheetViews>
  <sheetFormatPr defaultRowHeight="13.8"/>
  <cols>
    <col min="1" max="1" width="19.296875" customWidth="1"/>
  </cols>
  <sheetData>
    <row r="1" spans="1:16" ht="19.8" thickBot="1">
      <c r="A1" s="1" t="s">
        <v>9</v>
      </c>
      <c r="B1" s="56" t="s">
        <v>37</v>
      </c>
      <c r="C1" s="52" t="str">
        <f>CHAR(64+YEAR(version)-2000)&amp;CHAR(64+MONTH(version))&amp;TEXT(DAY(version),"#")&amp;TEXT(HOUR(version),"\.#;;")&amp;TEXT(MINUTE(version)/10,"#")</f>
        <v>YI10.103</v>
      </c>
      <c r="P1" s="14" t="str" cm="1">
        <f t="array" ref="P1:P3">{"9 sep 2025";"bo.sinander@powerpage.se";".ıI PowerPage"}</f>
        <v>9 sep 2025</v>
      </c>
    </row>
    <row r="2" spans="1:16" ht="15" thickTop="1">
      <c r="P2" s="14" t="str">
        <v>bo.sinander@powerpage.se</v>
      </c>
    </row>
    <row r="3" spans="1:16" ht="14.4">
      <c r="P3" s="14" t="str">
        <v>.ıI PowerPage</v>
      </c>
    </row>
    <row r="4" spans="1:16" ht="15" thickBot="1">
      <c r="A4" s="6" t="s">
        <v>16</v>
      </c>
      <c r="B4" s="14" t="s">
        <v>15</v>
      </c>
      <c r="C4" s="14" t="s">
        <v>14</v>
      </c>
    </row>
    <row r="5" spans="1:16">
      <c r="B5" t="s">
        <v>29</v>
      </c>
      <c r="C5" s="15">
        <v>12</v>
      </c>
      <c r="D5" t="s">
        <v>30</v>
      </c>
    </row>
    <row r="6" spans="1:16" ht="27.6">
      <c r="B6" t="s">
        <v>10</v>
      </c>
      <c r="C6" s="15" t="s">
        <v>13</v>
      </c>
    </row>
    <row r="7" spans="1:16" ht="27.6">
      <c r="B7" t="s">
        <v>11</v>
      </c>
      <c r="C7" s="15" t="s">
        <v>70</v>
      </c>
    </row>
    <row r="10" spans="1:16" ht="15" thickBot="1">
      <c r="A10" s="6" t="s">
        <v>18</v>
      </c>
      <c r="B10" s="42" t="str" cm="1">
        <f t="array" ref="B10:C11">BudPro!AJ1:AK2</f>
        <v>Currency</v>
      </c>
      <c r="C10" s="14" t="str">
        <v>SEK</v>
      </c>
      <c r="D10" s="39" t="s">
        <v>25</v>
      </c>
      <c r="E10" s="38">
        <f>_xlfn.XLOOKUP(BudPro!AK1,20:20,21:21,1)</f>
        <v>1</v>
      </c>
    </row>
    <row r="11" spans="1:16" ht="14.4">
      <c r="B11" s="14" t="str">
        <v>Decimals</v>
      </c>
      <c r="C11" s="14">
        <v>0</v>
      </c>
    </row>
    <row r="18" spans="1:4" ht="14.4" thickBot="1">
      <c r="A18" s="6" t="s">
        <v>26</v>
      </c>
    </row>
    <row r="20" spans="1:4">
      <c r="A20" s="34" t="s">
        <v>23</v>
      </c>
      <c r="C20" s="35" t="s">
        <v>22</v>
      </c>
      <c r="D20" s="36" t="s">
        <v>24</v>
      </c>
    </row>
    <row r="21" spans="1:4" ht="14.4">
      <c r="A21" s="37">
        <v>45909</v>
      </c>
      <c r="B21" s="35" t="s">
        <v>20</v>
      </c>
      <c r="C21" s="36">
        <v>11.001799999999999</v>
      </c>
      <c r="D21" s="36">
        <v>9.3680177111716603</v>
      </c>
    </row>
    <row r="22" spans="1:4">
      <c r="A22" s="35">
        <v>45908</v>
      </c>
      <c r="B22" s="35" t="s">
        <v>20</v>
      </c>
      <c r="C22" s="36">
        <v>11.000500000000001</v>
      </c>
      <c r="D22" s="36">
        <v>9.3796896316507503</v>
      </c>
    </row>
    <row r="23" spans="1:4">
      <c r="A23" s="35">
        <v>45907</v>
      </c>
      <c r="B23" s="35" t="s">
        <v>20</v>
      </c>
      <c r="C23" s="36">
        <v>11.000999999999999</v>
      </c>
      <c r="D23" s="36">
        <v>9.4049756347781486</v>
      </c>
    </row>
    <row r="24" spans="1:4">
      <c r="A24" s="35">
        <v>45906</v>
      </c>
      <c r="B24" s="35" t="s">
        <v>20</v>
      </c>
      <c r="C24" s="36">
        <v>11.000999999999999</v>
      </c>
      <c r="D24" s="36">
        <v>9.4049756347781486</v>
      </c>
    </row>
    <row r="25" spans="1:4">
      <c r="A25" s="35">
        <v>45905</v>
      </c>
      <c r="B25" s="35" t="s">
        <v>20</v>
      </c>
      <c r="C25" s="36">
        <v>11.000999999999999</v>
      </c>
      <c r="D25" s="36">
        <v>9.4049756347781486</v>
      </c>
    </row>
    <row r="26" spans="1:4">
      <c r="A26" s="35">
        <v>45904</v>
      </c>
      <c r="B26" s="35" t="s">
        <v>20</v>
      </c>
      <c r="C26" s="36">
        <v>11.0185</v>
      </c>
      <c r="D26" s="36">
        <v>9.4603760625053646</v>
      </c>
    </row>
    <row r="27" spans="1:4">
      <c r="A27" s="35">
        <v>45903</v>
      </c>
      <c r="B27" s="35" t="s">
        <v>20</v>
      </c>
      <c r="C27" s="36">
        <v>11.0015</v>
      </c>
      <c r="D27" s="36">
        <v>9.4409165021882782</v>
      </c>
    </row>
    <row r="28" spans="1:4">
      <c r="A28" s="35">
        <v>45902</v>
      </c>
      <c r="B28" s="35" t="s">
        <v>20</v>
      </c>
      <c r="C28" s="36">
        <v>11.003</v>
      </c>
      <c r="D28" s="36">
        <v>9.4478791001202129</v>
      </c>
    </row>
    <row r="29" spans="1:4">
      <c r="A29" s="35">
        <v>45901</v>
      </c>
      <c r="B29" s="35" t="s">
        <v>20</v>
      </c>
      <c r="C29" s="36">
        <v>11.012</v>
      </c>
      <c r="D29" s="36">
        <v>9.3999146393512589</v>
      </c>
    </row>
    <row r="30" spans="1:4">
      <c r="A30" s="35">
        <v>45900</v>
      </c>
      <c r="B30" s="35" t="s">
        <v>20</v>
      </c>
      <c r="C30" s="36">
        <v>11.055</v>
      </c>
      <c r="D30" s="36">
        <v>9.4827586206896548</v>
      </c>
    </row>
    <row r="31" spans="1:4">
      <c r="A31" t="s">
        <v>27</v>
      </c>
    </row>
    <row r="32" spans="1:4">
      <c r="A32" s="35">
        <v>36173</v>
      </c>
      <c r="B32" s="35" t="s">
        <v>20</v>
      </c>
      <c r="C32" s="36">
        <v>9.14</v>
      </c>
      <c r="D32" s="36">
        <v>7.7826975476839237</v>
      </c>
    </row>
    <row r="33" spans="1:4">
      <c r="A33" s="35">
        <v>36172</v>
      </c>
      <c r="B33" s="35" t="s">
        <v>20</v>
      </c>
      <c r="C33" s="36">
        <v>9.0954999999999995</v>
      </c>
      <c r="D33" s="36">
        <v>7.8953993055555554</v>
      </c>
    </row>
    <row r="34" spans="1:4">
      <c r="A34" s="35">
        <v>36171</v>
      </c>
      <c r="B34" s="35" t="s">
        <v>20</v>
      </c>
      <c r="C34" s="36">
        <v>9.0984999999999996</v>
      </c>
      <c r="D34" s="36">
        <v>7.8645518195176756</v>
      </c>
    </row>
    <row r="35" spans="1:4">
      <c r="A35" s="35">
        <v>36170</v>
      </c>
      <c r="B35" s="35" t="s">
        <v>20</v>
      </c>
      <c r="C35" s="36">
        <v>9.1649999999999991</v>
      </c>
      <c r="D35" s="36">
        <v>7.8608800068616516</v>
      </c>
    </row>
    <row r="36" spans="1:4">
      <c r="A36" s="35">
        <v>36169</v>
      </c>
      <c r="B36" s="35" t="s">
        <v>20</v>
      </c>
      <c r="C36" s="36">
        <v>9.1649999999999991</v>
      </c>
      <c r="D36" s="36">
        <v>7.8608800068616516</v>
      </c>
    </row>
    <row r="37" spans="1:4">
      <c r="A37" s="35">
        <v>36168</v>
      </c>
      <c r="B37" s="35" t="s">
        <v>20</v>
      </c>
      <c r="C37" s="36">
        <v>9.1649999999999991</v>
      </c>
      <c r="D37" s="36">
        <v>7.8608800068616516</v>
      </c>
    </row>
    <row r="38" spans="1:4">
      <c r="A38" s="35">
        <v>36167</v>
      </c>
      <c r="B38" s="35" t="s">
        <v>20</v>
      </c>
      <c r="C38" s="36">
        <v>9.18</v>
      </c>
      <c r="D38" s="36">
        <v>7.892022008253095</v>
      </c>
    </row>
    <row r="39" spans="1:4">
      <c r="A39" s="35">
        <v>36166</v>
      </c>
      <c r="B39" s="35" t="s">
        <v>20</v>
      </c>
      <c r="C39" s="36">
        <v>9.3049999999999997</v>
      </c>
      <c r="D39" s="36">
        <v>7.9238695393000089</v>
      </c>
    </row>
    <row r="40" spans="1:4">
      <c r="A40" s="35">
        <v>36165</v>
      </c>
      <c r="B40" s="35" t="s">
        <v>20</v>
      </c>
      <c r="C40" s="36">
        <v>9.4024999999999999</v>
      </c>
      <c r="D40" s="36">
        <v>7.9749787955894824</v>
      </c>
    </row>
    <row r="41" spans="1:4">
      <c r="A41" s="35">
        <v>36164</v>
      </c>
      <c r="B41" s="35" t="s">
        <v>20</v>
      </c>
      <c r="C41" s="36">
        <v>9.4695999999999998</v>
      </c>
      <c r="D41" s="36">
        <v>8.03257273729748</v>
      </c>
    </row>
    <row r="47" spans="1:4">
      <c r="A47" s="51"/>
    </row>
    <row r="49" spans="1:3">
      <c r="A49" s="51" t="s">
        <v>31</v>
      </c>
      <c r="B49" s="53" t="s">
        <v>32</v>
      </c>
      <c r="C49" s="69" t="str" cm="1">
        <f t="array" aca="1" ref="C49" ca="1">LEFT(CELL("filename",_prefs!$B$5),FIND("[",CELL("filename",_prefs!$B$5),1)-1)</f>
        <v>C:\Users\bosin\Documents\1006_Excel\prata-excel-med-oss\prata-excel-med-oss-33 modern basix 2\</v>
      </c>
    </row>
    <row r="50" spans="1:3">
      <c r="B50" s="53" t="s">
        <v>33</v>
      </c>
      <c r="C50" s="69" t="str" cm="1">
        <f t="array" aca="1" ref="C50" ca="1">_xlfn.LET(_xlpm.text,CELL("filename",_prefs!$B$5),
          _xlpm.fromStr,"[",
          _xlpm.toStr,"]",
_xlpm.start_num,FIND(_xlpm.fromStr,_xlpm.text)+LEN(_xlpm.fromStr),
_xlpm.num_chars,FIND(_xlpm.toStr,_xlpm.text,_xlpm.start_num)-_xlpm.start_num,
_xlpm.output,MID(_xlpm.text,_xlpm.start_num,_xlpm.num_chars),
_xlpm.output
)</f>
        <v>Budget Prognosis_before.xlsx</v>
      </c>
    </row>
    <row r="52" spans="1:3" ht="14.4" thickBot="1">
      <c r="A52" s="54" t="s">
        <v>34</v>
      </c>
      <c r="B52" s="51" t="s">
        <v>35</v>
      </c>
      <c r="C52" s="51" t="s">
        <v>36</v>
      </c>
    </row>
    <row r="53" spans="1:3">
      <c r="A53" s="55">
        <v>45909</v>
      </c>
      <c r="B53" t="s">
        <v>38</v>
      </c>
      <c r="C53" t="s">
        <v>39</v>
      </c>
    </row>
    <row r="54" spans="1:3">
      <c r="A54" s="55">
        <v>45910</v>
      </c>
      <c r="B54" t="s">
        <v>38</v>
      </c>
      <c r="C54" t="s">
        <v>40</v>
      </c>
    </row>
    <row r="55" spans="1:3">
      <c r="A55" s="55">
        <v>45910.439583333333</v>
      </c>
      <c r="B55" t="s">
        <v>38</v>
      </c>
      <c r="C55" t="s">
        <v>47</v>
      </c>
    </row>
    <row r="56" spans="1:3">
      <c r="A56" s="55"/>
    </row>
    <row r="57" spans="1:3">
      <c r="A57" s="55"/>
    </row>
    <row r="58" spans="1:3">
      <c r="A58" s="55"/>
    </row>
    <row r="59" spans="1:3">
      <c r="A59" s="5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BudPro</vt:lpstr>
      <vt:lpstr>_prefs</vt:lpstr>
      <vt:lpstr>Currency</vt:lpstr>
      <vt:lpstr>Decimals</vt:lpstr>
      <vt:lpstr>fx</vt:lpstr>
      <vt:lpstr>Months_Y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2025-09-09T11:16:48Z</dcterms:created>
  <dcterms:modified xsi:type="dcterms:W3CDTF">2025-09-11T06:08:15Z</dcterms:modified>
</cp:coreProperties>
</file>