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8\"/>
    </mc:Choice>
  </mc:AlternateContent>
  <xr:revisionPtr revIDLastSave="0" documentId="8_{9783254B-18E9-4254-80AB-11E9E052CF4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rk1" sheetId="1" r:id="rId1"/>
  </sheets>
  <definedNames>
    <definedName name="Avtalsrabatt">'Ark1'!$C$5</definedName>
    <definedName name="Kundnr">'Ark1'!$B$4</definedName>
    <definedName name="Offertrabatt">'Ark1'!$C$6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 a="1"/>
  <c r="K11" i="1" s="1"/>
  <c r="L7" i="1"/>
  <c r="K7" i="1"/>
  <c r="I11" i="1" a="1"/>
  <c r="I11" i="1" s="1"/>
  <c r="I10" i="1"/>
  <c r="J11" i="1" a="1"/>
  <c r="J11" i="1" s="1"/>
  <c r="J10" i="1"/>
  <c r="F10" i="1" a="1"/>
  <c r="F10" i="1" s="1"/>
  <c r="G11" i="1" a="1"/>
  <c r="G11" i="1" s="1"/>
  <c r="F11" i="1" a="1"/>
  <c r="F11" i="1" s="1"/>
  <c r="C4" i="1" a="1"/>
  <c r="C4" i="1" s="1"/>
  <c r="H11" i="1" l="1" a="1"/>
  <c r="H11" i="1" l="1"/>
  <c r="G2" i="1" a="1"/>
  <c r="G2" i="1" s="1"/>
  <c r="L11" i="1" l="1" a="1"/>
  <c r="A5" i="1"/>
  <c r="H10" i="1" s="1"/>
  <c r="L11" i="1" l="1"/>
  <c r="L6" i="1"/>
  <c r="L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<sst xmlns="http://schemas.openxmlformats.org/spreadsheetml/2006/main" count="39" uniqueCount="36">
  <si>
    <t>Text</t>
  </si>
  <si>
    <t>ID</t>
  </si>
  <si>
    <t>Pris</t>
  </si>
  <si>
    <t>Antal</t>
  </si>
  <si>
    <t>Säljstöd, rabatt</t>
  </si>
  <si>
    <t>Kundnr</t>
  </si>
  <si>
    <t>Namn</t>
  </si>
  <si>
    <t>Avtalsrabatt</t>
  </si>
  <si>
    <t>A1</t>
  </si>
  <si>
    <t>A2</t>
  </si>
  <si>
    <t>B1</t>
  </si>
  <si>
    <t>NexaTech</t>
  </si>
  <si>
    <t>Quantum Dynamics</t>
  </si>
  <si>
    <t>Helios Systems</t>
  </si>
  <si>
    <t>SkyLink Pro</t>
  </si>
  <si>
    <t>DataStream X</t>
  </si>
  <si>
    <t>PulseWatch</t>
  </si>
  <si>
    <t>CloudCore Tablet</t>
  </si>
  <si>
    <t>EchoBeam</t>
  </si>
  <si>
    <t>B2</t>
  </si>
  <si>
    <t>b3</t>
  </si>
  <si>
    <t>a2</t>
  </si>
  <si>
    <t>Köpare</t>
  </si>
  <si>
    <t>Artiklar</t>
  </si>
  <si>
    <t>b1</t>
  </si>
  <si>
    <t>Offertrabatt</t>
  </si>
  <si>
    <t>Radrabatt</t>
  </si>
  <si>
    <t>Override</t>
  </si>
  <si>
    <t>Listpris</t>
  </si>
  <si>
    <t>.: Rabatt</t>
  </si>
  <si>
    <t>Summa</t>
  </si>
  <si>
    <t>Kunder</t>
  </si>
  <si>
    <t>Offererade rader</t>
  </si>
  <si>
    <t>Summajustering</t>
  </si>
  <si>
    <t>Offertvärde</t>
  </si>
  <si>
    <t>Inkl override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</si>
</sst>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3" applyNumberFormat="0" applyAlignment="0" applyProtection="0"/>
    <xf numFmtId="0" fontId="5" fillId="3" borderId="4" applyNumberFormat="0" applyAlignment="0" applyProtection="0"/>
    <xf numFmtId="0" fontId="6" fillId="3" borderId="3" applyNumberFormat="0" applyAlignment="0" applyProtection="0"/>
    <xf numFmtId="0" fontId="7" fillId="0" borderId="5" applyNumberFormat="0" applyFill="0" applyAlignment="0" applyProtection="0"/>
  </cellStyleXfs>
  <cellXfs count="26">
    <xf numFmtId="0" fontId="0" fillId="0" borderId="0" xfId="0"/>
    <xf numFmtId="0" fontId="2" fillId="0" borderId="1" xfId="2"/>
    <xf numFmtId="0" fontId="4" fillId="2" borderId="3" xfId="5"/>
    <xf numFmtId="0" fontId="6" fillId="3" borderId="3" xfId="7"/>
    <xf numFmtId="9" fontId="0" fillId="0" borderId="0" xfId="0" applyNumberFormat="1"/>
    <xf numFmtId="0" fontId="3" fillId="0" borderId="2" xfId="3"/>
    <xf numFmtId="9" fontId="6" fillId="3" borderId="3" xfId="7" applyNumberFormat="1"/>
    <xf numFmtId="9" fontId="0" fillId="0" borderId="0" xfId="1" applyFont="1"/>
    <xf numFmtId="9" fontId="4" fillId="2" borderId="3" xfId="5" applyNumberFormat="1"/>
    <xf numFmtId="38" fontId="4" fillId="2" borderId="3" xfId="5" applyNumberFormat="1"/>
    <xf numFmtId="9" fontId="3" fillId="3" borderId="3" xfId="4" applyNumberFormat="1" applyFill="1" applyBorder="1"/>
    <xf numFmtId="9" fontId="3" fillId="0" borderId="0" xfId="4" applyNumberFormat="1"/>
    <xf numFmtId="10" fontId="0" fillId="0" borderId="0" xfId="0" applyNumberFormat="1"/>
    <xf numFmtId="10" fontId="3" fillId="0" borderId="0" xfId="4" applyNumberFormat="1"/>
    <xf numFmtId="10" fontId="6" fillId="3" borderId="3" xfId="7" applyNumberFormat="1"/>
    <xf numFmtId="38" fontId="0" fillId="0" borderId="0" xfId="0" applyNumberFormat="1"/>
    <xf numFmtId="38" fontId="3" fillId="0" borderId="0" xfId="4" applyNumberFormat="1"/>
    <xf numFmtId="38" fontId="6" fillId="3" borderId="3" xfId="7" applyNumberFormat="1"/>
    <xf numFmtId="38" fontId="7" fillId="0" borderId="5" xfId="8" applyNumberFormat="1"/>
    <xf numFmtId="38" fontId="5" fillId="3" borderId="4" xfId="6" applyNumberFormat="1"/>
    <xf numFmtId="0" fontId="0" fillId="0" borderId="0" xfId="0" applyFill="1"/>
    <xf numFmtId="0" fontId="0" fillId="0" borderId="0" xfId="0" applyNumberFormat="1"/>
    <xf numFmtId="0" fontId="0" fillId="0" borderId="0" xfId="1" applyNumberFormat="1" applyFont="1"/>
    <xf numFmtId="38" fontId="0" fillId="0" borderId="0" xfId="1" applyNumberFormat="1" applyFont="1"/>
    <xf numFmtId="10" fontId="0" fillId="0" borderId="0" xfId="0" applyNumberFormat="1">
      <extLst>
        <ext xmlns:xfpb="http://schemas.microsoft.com/office/spreadsheetml/2022/featurepropertybag" uri="{C7286773-470A-42A8-94C5-96B5CB345126}">
          <xfpb:xfComplement i="0"/>
        </ext>
      </extLst>
    </xf>
    <xf numFmtId="10" fontId="0" fillId="0" borderId="0" xfId="0" applyNumberFormat="1" applyAlignment="1">
      <alignment horizontal="right"/>
    </xf>
  </cellXfs>
  <cellStyles count="9">
    <cellStyle name="Calculation" xfId="7" builtinId="22"/>
    <cellStyle name="Heading 1" xfId="2" builtinId="16"/>
    <cellStyle name="Heading 3" xfId="3" builtinId="18"/>
    <cellStyle name="Heading 4" xfId="4" builtinId="19"/>
    <cellStyle name="Input" xfId="5" builtinId="20"/>
    <cellStyle name="Normal" xfId="0" builtinId="0"/>
    <cellStyle name="Output" xfId="6" builtinId="21"/>
    <cellStyle name="Percent" xfId="1" builtinId="5"/>
    <cellStyle name="Total" xfId="8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79D874-9E95-4E8F-9C96-222A05FB895D}" name="Offertrad" displayName="Offertrad" ref="A10:D13" totalsRowShown="0" headerRowCellStyle="Normal">
  <autoFilter ref="A10:D13" xr:uid="{8479D874-9E95-4E8F-9C96-222A05FB895D}"/>
  <tableColumns count="4">
    <tableColumn id="1" xr3:uid="{DB373016-7A50-4B7D-9375-925AE03949ED}" name="ID"/>
    <tableColumn id="3" xr3:uid="{DE4671B6-E1AC-48A7-9EEA-0F8D15185AF6}" name="Antal"/>
    <tableColumn id="6" xr3:uid="{DC7680A2-A96B-4457-B003-0C0B76108F87}" name="Radrabatt"/>
    <tableColumn id="7" xr3:uid="{AE244151-0753-4AB4-BF8E-4F134476359B}" name="Override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E637859-0135-4CEC-AD56-C1D00AFBA13C}" name="Kund" displayName="Kund" ref="N3:P6" totalsRowShown="0">
  <autoFilter ref="N3:P6" xr:uid="{AE637859-0135-4CEC-AD56-C1D00AFBA13C}"/>
  <tableColumns count="3">
    <tableColumn id="1" xr3:uid="{C929B5F3-5C12-4ED4-BC46-6DC6BCF48CA3}" name="Kundnr"/>
    <tableColumn id="2" xr3:uid="{53816F03-4763-4920-A39A-847A5F220751}" name="Namn"/>
    <tableColumn id="3" xr3:uid="{2772A9D4-853A-4DA6-8DF8-EEB855F33B6C}" name="Avtalsrabatt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8384F78-C835-47F6-8E6B-B1201CD88A1A}" name="Artikel" displayName="Artikel" ref="N10:P15" totalsRowShown="0">
  <autoFilter ref="N10:P15" xr:uid="{78384F78-C835-47F6-8E6B-B1201CD88A1A}"/>
  <tableColumns count="3">
    <tableColumn id="1" xr3:uid="{7E6DBCB3-BBFD-464A-B661-91A75F307CAB}" name="ID"/>
    <tableColumn id="2" xr3:uid="{3D61B037-F265-49ED-AB23-B86A24C13C6A}" name="Text"/>
    <tableColumn id="3" xr3:uid="{0A3B6218-43F3-462C-B285-5214B632D8B0}" name="Listpri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7"/>
  <sheetViews>
    <sheetView tabSelected="1" workbookViewId="0">
      <selection activeCell="J2" sqref="J2"/>
    </sheetView>
  </sheetViews>
  <sheetFormatPr defaultRowHeight="14.5" x14ac:dyDescent="0.35"/>
  <cols>
    <col min="1" max="1" width="10.453125" customWidth="1"/>
    <col min="3" max="3" width="12.08984375" bestFit="1" customWidth="1"/>
    <col min="4" max="4" width="12.08984375" customWidth="1"/>
    <col min="5" max="5" width="9.26953125" style="21" bestFit="1" customWidth="1"/>
    <col min="6" max="6" width="8.90625" style="7"/>
    <col min="7" max="7" width="9.26953125" style="23" bestFit="1" customWidth="1"/>
    <col min="8" max="8" width="8.90625" style="7"/>
    <col min="9" max="9" width="8.7265625" style="7"/>
    <col min="10" max="10" width="8.90625" style="12"/>
    <col min="11" max="11" width="14.36328125" style="12" bestFit="1" customWidth="1"/>
    <col min="12" max="12" width="8.7265625" style="15"/>
    <col min="14" max="14" width="9.08984375" customWidth="1"/>
    <col min="15" max="15" width="12.90625" bestFit="1" customWidth="1"/>
    <col min="16" max="16" width="13.08984375" customWidth="1"/>
  </cols>
  <sheetData>
    <row r="1" spans="1:16" ht="20" thickBot="1" x14ac:dyDescent="0.5">
      <c r="A1" s="1" t="s">
        <v>4</v>
      </c>
    </row>
    <row r="2" spans="1:16" ht="15.5" thickTop="1" thickBot="1" x14ac:dyDescent="0.4">
      <c r="G2" s="22" cm="1">
        <f t="array" ref="G2:G4">_xlfn.BYROW(1-_xlfn.ANCHORARRAY(H11):_xlfn.ANCHORARRAY(J11),_xleta.PRODUCT)*_xlfn.ANCHORARRAY(G11)</f>
        <v>15855.84</v>
      </c>
      <c r="J2" s="25" t="s">
        <v>35</v>
      </c>
      <c r="K2" s="24" t="b">
        <v>1</v>
      </c>
      <c r="N2" s="5" t="s">
        <v>31</v>
      </c>
    </row>
    <row r="3" spans="1:16" ht="15" thickBot="1" x14ac:dyDescent="0.4">
      <c r="A3" s="5" t="s">
        <v>22</v>
      </c>
      <c r="G3" s="22">
        <v>1343.16</v>
      </c>
      <c r="N3" t="s">
        <v>5</v>
      </c>
      <c r="O3" t="s">
        <v>6</v>
      </c>
      <c r="P3" t="s">
        <v>7</v>
      </c>
    </row>
    <row r="4" spans="1:16" x14ac:dyDescent="0.35">
      <c r="A4" t="s">
        <v>5</v>
      </c>
      <c r="B4" s="2">
        <v>2</v>
      </c>
      <c r="C4" s="3" t="str" cm="1">
        <f t="array" ref="C4:C5">TRANSPOSE(_xlfn.XLOOKUP(Kundnr,Kund[Kundnr],Kund[[Namn]:[Avtalsrabatt]]))</f>
        <v>Quantum Dynamics</v>
      </c>
      <c r="G4" s="22">
        <v>32873.021999999997</v>
      </c>
      <c r="N4">
        <v>1</v>
      </c>
      <c r="O4" t="s">
        <v>11</v>
      </c>
      <c r="P4" s="4">
        <v>0.05</v>
      </c>
    </row>
    <row r="5" spans="1:16" x14ac:dyDescent="0.35">
      <c r="A5" t="str">
        <f>Kund[[#Headers],[Avtalsrabatt]]</f>
        <v>Avtalsrabatt</v>
      </c>
      <c r="C5" s="7">
        <v>0.1</v>
      </c>
      <c r="G5" s="7"/>
      <c r="N5">
        <v>2</v>
      </c>
      <c r="O5" t="s">
        <v>12</v>
      </c>
      <c r="P5" s="4">
        <v>0.1</v>
      </c>
    </row>
    <row r="6" spans="1:16" ht="15" thickBot="1" x14ac:dyDescent="0.4">
      <c r="A6" t="s">
        <v>25</v>
      </c>
      <c r="C6" s="8">
        <v>0.09</v>
      </c>
      <c r="K6" s="12" t="s">
        <v>30</v>
      </c>
      <c r="L6" s="18">
        <f>SUM(_xlfn.ANCHORARRAY(L11))</f>
        <v>186098.266</v>
      </c>
      <c r="N6">
        <v>3</v>
      </c>
      <c r="O6" t="s">
        <v>13</v>
      </c>
    </row>
    <row r="7" spans="1:16" ht="15" thickTop="1" x14ac:dyDescent="0.35">
      <c r="A7" t="s">
        <v>33</v>
      </c>
      <c r="C7" s="9">
        <v>2000</v>
      </c>
      <c r="K7" s="12" t="str">
        <f>A7</f>
        <v>Summajustering</v>
      </c>
      <c r="L7" s="15">
        <f>C7</f>
        <v>2000</v>
      </c>
    </row>
    <row r="8" spans="1:16" x14ac:dyDescent="0.35">
      <c r="K8" s="12" t="s">
        <v>34</v>
      </c>
      <c r="L8" s="19">
        <f>SUM(L6:L7)</f>
        <v>188098.266</v>
      </c>
    </row>
    <row r="9" spans="1:16" ht="15" thickBot="1" x14ac:dyDescent="0.4">
      <c r="A9" s="5" t="s">
        <v>32</v>
      </c>
      <c r="N9" s="5" t="s">
        <v>23</v>
      </c>
    </row>
    <row r="10" spans="1:16" x14ac:dyDescent="0.35">
      <c r="A10" t="s">
        <v>1</v>
      </c>
      <c r="B10" t="s">
        <v>3</v>
      </c>
      <c r="C10" s="20" t="s">
        <v>26</v>
      </c>
      <c r="D10" s="20" t="s">
        <v>27</v>
      </c>
      <c r="F10" s="10" t="str" cm="1">
        <f t="array" ref="F10:G10">Artikel[[#Headers],[Text]:[Listpris]]</f>
        <v>Text</v>
      </c>
      <c r="G10" s="16" t="str">
        <v>Listpris</v>
      </c>
      <c r="H10" s="11" t="str">
        <f>A5</f>
        <v>Avtalsrabatt</v>
      </c>
      <c r="I10" s="11" t="str">
        <f>A6</f>
        <v>Offertrabatt</v>
      </c>
      <c r="J10" s="13" t="str">
        <f>Offertrad[[#Headers],[Radrabatt]]</f>
        <v>Radrabatt</v>
      </c>
      <c r="K10" s="13" t="s">
        <v>29</v>
      </c>
      <c r="L10" s="16" t="s">
        <v>2</v>
      </c>
      <c r="N10" t="s">
        <v>1</v>
      </c>
      <c r="O10" t="s">
        <v>0</v>
      </c>
      <c r="P10" t="s">
        <v>28</v>
      </c>
    </row>
    <row r="11" spans="1:16" x14ac:dyDescent="0.35">
      <c r="A11" t="s">
        <v>21</v>
      </c>
      <c r="B11">
        <v>5</v>
      </c>
      <c r="C11" s="4">
        <v>0.12</v>
      </c>
      <c r="D11" s="4"/>
      <c r="F11" s="6" t="str" cm="1">
        <f t="array" ref="F11:F13">_xlfn.XLOOKUP(Offertrad[ID],Artikel[ID],Artikel[Text])</f>
        <v>DataStream X</v>
      </c>
      <c r="G11" s="17" cm="1">
        <f t="array" ref="G11:G13">_xlfn.XLOOKUP(Offertrad[ID],Artikel[ID],Artikel[Listpris])</f>
        <v>22000</v>
      </c>
      <c r="H11" s="6" cm="1">
        <f t="array" ref="H11:H13">_xlfn.SEQUENCE(ROWS(Offertrad[]),,Avtalsrabatt,0)</f>
        <v>0.1</v>
      </c>
      <c r="I11" s="6" cm="1">
        <f t="array" ref="I11:I13">_xlfn.SEQUENCE(ROWS(Offertrad[]),,Offertrabatt,0)</f>
        <v>0.09</v>
      </c>
      <c r="J11" s="14" cm="1">
        <f t="array" ref="J11:J13">Offertrad[Radrabatt]</f>
        <v>0.12</v>
      </c>
      <c r="K11" s="14" cm="1">
        <f t="array" ref="K11:K13">IF((Offertrad[Override]&lt;&gt;"")*K2,Offertrad[Override],1-_xlfn.BYROW(1-_xlfn.ANCHORARRAY(H11):_xlfn.ANCHORARRAY(J11),_xleta.PRODUCT))</f>
        <v>0.27927999999999997</v>
      </c>
      <c r="L11" s="17" cm="1">
        <f t="array" ref="L11:L13">(1-_xlfn.ANCHORARRAY(K11))*_xlfn.ANCHORARRAY(G11)*Offertrad[Antal]</f>
        <v>79279.199999999997</v>
      </c>
      <c r="N11" t="s">
        <v>8</v>
      </c>
      <c r="O11" t="s">
        <v>14</v>
      </c>
      <c r="P11">
        <v>5000</v>
      </c>
    </row>
    <row r="12" spans="1:16" x14ac:dyDescent="0.35">
      <c r="A12" t="s">
        <v>24</v>
      </c>
      <c r="B12">
        <v>5</v>
      </c>
      <c r="D12" s="4">
        <v>0</v>
      </c>
      <c r="F12" s="7" t="str">
        <v>PulseWatch</v>
      </c>
      <c r="G12" s="23">
        <v>1640</v>
      </c>
      <c r="H12" s="7">
        <v>0.1</v>
      </c>
      <c r="I12" s="7">
        <v>0.09</v>
      </c>
      <c r="J12" s="12">
        <v>0</v>
      </c>
      <c r="K12" s="12">
        <v>0</v>
      </c>
      <c r="L12" s="15">
        <v>8200</v>
      </c>
      <c r="N12" t="s">
        <v>9</v>
      </c>
      <c r="O12" t="s">
        <v>15</v>
      </c>
      <c r="P12">
        <v>22000</v>
      </c>
    </row>
    <row r="13" spans="1:16" x14ac:dyDescent="0.35">
      <c r="A13" t="s">
        <v>20</v>
      </c>
      <c r="B13">
        <v>3</v>
      </c>
      <c r="C13" s="4">
        <v>0.06</v>
      </c>
      <c r="D13" s="4"/>
      <c r="F13" s="7" t="str">
        <v>EchoBeam</v>
      </c>
      <c r="G13" s="23">
        <v>42700</v>
      </c>
      <c r="H13" s="7">
        <v>0.1</v>
      </c>
      <c r="I13" s="7">
        <v>0.09</v>
      </c>
      <c r="J13" s="12">
        <v>0.06</v>
      </c>
      <c r="K13" s="12">
        <v>0.23014000000000001</v>
      </c>
      <c r="L13" s="15">
        <v>98619.065999999992</v>
      </c>
      <c r="N13" t="s">
        <v>10</v>
      </c>
      <c r="O13" t="s">
        <v>16</v>
      </c>
      <c r="P13">
        <v>1640</v>
      </c>
    </row>
    <row r="14" spans="1:16" x14ac:dyDescent="0.35">
      <c r="N14" t="s">
        <v>19</v>
      </c>
      <c r="O14" t="s">
        <v>17</v>
      </c>
      <c r="P14">
        <v>18900</v>
      </c>
    </row>
    <row r="15" spans="1:16" x14ac:dyDescent="0.35">
      <c r="N15" t="s">
        <v>20</v>
      </c>
      <c r="O15" t="s">
        <v>18</v>
      </c>
      <c r="P15">
        <v>42700</v>
      </c>
    </row>
    <row r="16" spans="1:16" x14ac:dyDescent="0.35">
      <c r="C16" s="7"/>
      <c r="D16" s="7"/>
    </row>
    <row r="17" spans="3:4" x14ac:dyDescent="0.35">
      <c r="C17" s="7"/>
      <c r="D17" s="7"/>
    </row>
  </sheetData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Ark1</vt:lpstr>
      <vt:lpstr>Avtalsrabatt</vt:lpstr>
      <vt:lpstr>Kundnr</vt:lpstr>
      <vt:lpstr>Offertrabatt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2015-06-05T18:19:34Z</dcterms:created>
  <dcterms:modified xsi:type="dcterms:W3CDTF">2026-02-12T12:01:47Z</dcterms:modified>
</cp:coreProperties>
</file>